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spreadsheetml.chartsheet+xml" PartName="/xl/chartsheets/sheet1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autoCompressPictures="0"/>
  <mc:AlternateContent xmlns:mc="http://schemas.openxmlformats.org/markup-compatibility/2006">
    <mc:Choice Requires="x15">
      <x15ac:absPath xmlns:x15ac="http://schemas.microsoft.com/office/spreadsheetml/2010/11/ac" url="\\172.16.13.90\住宅計画課\3000 住宅政策係\302脱炭素\03 HP・動画配信\20231031_独自基準\"/>
    </mc:Choice>
  </mc:AlternateContent>
  <xr:revisionPtr revIDLastSave="0" documentId="13_ncr:1_{23C33B0B-BF64-474E-9661-C8BB34C341A0}" xr6:coauthVersionLast="36" xr6:coauthVersionMax="36" xr10:uidLastSave="{00000000-0000-0000-0000-000000000000}"/>
  <workbookProtection lockStructure="1"/>
  <bookViews>
    <workbookView xWindow="1170" yWindow="0" windowWidth="13500" windowHeight="9750" tabRatio="866" xr2:uid="{00000000-000D-0000-FFFF-FFFF00000000}"/>
  </bookViews>
  <sheets>
    <sheet name="スプレッドシート案" sheetId="75" r:id="rId1"/>
    <sheet name="グラフ(スプレッドシート)" sheetId="76" r:id="rId2"/>
  </sheets>
  <definedNames>
    <definedName name="_xlnm.Print_Area" localSheetId="0">スプレッドシート案!$A$1:$V$61</definedName>
    <definedName name="エアコン" localSheetId="0">スプレッドシート案!$D$21:$G$25</definedName>
    <definedName name="エアコン4">スプレッドシート案!$I$37:$K$41</definedName>
    <definedName name="エアコン5">スプレッドシート案!$B$37:$D$41</definedName>
    <definedName name="エアコン6">スプレッドシート案!$P$29:$R$33</definedName>
    <definedName name="エアコン7">スプレッドシート案!$B$29:$E$33</definedName>
    <definedName name="エアコン独自">スプレッドシート案!$I$29:$K$33</definedName>
    <definedName name="カスタマイズできるセル">スプレッドシート案!$H$45:$I$50,スプレッドシート案!$O$45,スプレッドシート案!$M$46,スプレッドシート案!$O$48:$O$50,スプレッドシート案!$D$29:$D$33,スプレッドシート案!$D$37:$D$41,スプレッドシート案!$B$38:$B$41,スプレッドシート案!$B$37,スプレッドシート案!$B$29:$B$33,スプレッドシート案!$D$21:$D$25,スプレッドシート案!$F$21:$F$25,スプレッドシート案!$I$29:$I$33,スプレッドシート案!$K$29:$K$33,スプレッドシート案!$K$37:$K$41,スプレッドシート案!$I$37:$I$41,スプレッドシート案!$P$29:$P$33,スプレッドシート案!$R$29:$R$33,スプレッドシート案!$F$29:$G$33,スプレッドシート案!$F$37:$G$41,スプレッドシート案!$M$29:$N$33,スプレッドシート案!$M$37:$N$41,スプレッドシート案!$T$29:$U$33,スプレッドシート案!$N$21:$U$25,スプレッドシート案!$C$5,スプレッドシート案!$E$5,スプレッドシート案!$G$5,スプレッドシート案!$G$6,スプレッドシート案!$R$5,スプレッドシート案!$R$8:$R$12,スプレッドシート案!$T$5,スプレッドシート案!$T$8:$T$12,スプレッドシート案!$P$36:$T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75" l="1"/>
  <c r="T11" i="75" s="1"/>
  <c r="R8" i="75"/>
  <c r="R10" i="75"/>
  <c r="R12" i="75" l="1"/>
  <c r="S11" i="75" s="1"/>
  <c r="R9" i="75" l="1"/>
  <c r="T5" i="75" s="1"/>
  <c r="K40" i="75" l="1"/>
  <c r="D40" i="75"/>
  <c r="R33" i="75"/>
  <c r="R32" i="75"/>
  <c r="K41" i="75"/>
  <c r="K38" i="75"/>
  <c r="K39" i="75"/>
  <c r="D39" i="75"/>
  <c r="R31" i="75"/>
  <c r="D38" i="75"/>
  <c r="D41" i="75"/>
  <c r="D23" i="75" l="1"/>
  <c r="F21" i="75" l="1"/>
  <c r="S8" i="75"/>
  <c r="S9" i="75"/>
  <c r="S10" i="75"/>
  <c r="S12" i="75"/>
  <c r="H45" i="75"/>
  <c r="K31" i="75"/>
  <c r="F23" i="75" s="1"/>
  <c r="K32" i="75"/>
  <c r="F24" i="75" s="1"/>
  <c r="K33" i="75"/>
  <c r="F25" i="75" s="1"/>
  <c r="K30" i="75"/>
  <c r="D31" i="75"/>
  <c r="D32" i="75"/>
  <c r="D33" i="75"/>
  <c r="D30" i="75"/>
  <c r="F22" i="75" l="1"/>
  <c r="T12" i="75"/>
  <c r="S5" i="75"/>
  <c r="T8" i="75"/>
  <c r="T10" i="75"/>
  <c r="T9" i="75"/>
  <c r="U12" i="75" l="1"/>
  <c r="U11" i="75"/>
  <c r="U9" i="75"/>
  <c r="U10" i="75"/>
  <c r="U8" i="75"/>
  <c r="U5" i="75"/>
  <c r="O45" i="75"/>
  <c r="C63" i="75" s="1"/>
  <c r="C70" i="75" s="1"/>
  <c r="D63" i="75" l="1"/>
  <c r="C65" i="75"/>
  <c r="C69" i="75"/>
  <c r="C66" i="75"/>
  <c r="C67" i="75"/>
  <c r="C68" i="75"/>
  <c r="C64" i="75"/>
  <c r="E63" i="75" l="1"/>
  <c r="D67" i="75"/>
  <c r="D68" i="75"/>
  <c r="D65" i="75"/>
  <c r="D66" i="75"/>
  <c r="D69" i="75"/>
  <c r="D64" i="75"/>
  <c r="I30" i="75"/>
  <c r="P30" i="75"/>
  <c r="B38" i="75"/>
  <c r="I38" i="75"/>
  <c r="B30" i="75"/>
  <c r="I29" i="75"/>
  <c r="C72" i="75" s="1"/>
  <c r="C84" i="75" s="1"/>
  <c r="P29" i="75"/>
  <c r="C73" i="75" s="1"/>
  <c r="C85" i="75" s="1"/>
  <c r="B37" i="75"/>
  <c r="C74" i="75" s="1"/>
  <c r="C86" i="75" s="1"/>
  <c r="I37" i="75"/>
  <c r="C75" i="75" s="1"/>
  <c r="C87" i="75" s="1"/>
  <c r="B29" i="75"/>
  <c r="C71" i="75" s="1"/>
  <c r="C83" i="75" s="1"/>
  <c r="D25" i="75"/>
  <c r="B41" i="75" s="1"/>
  <c r="D24" i="75"/>
  <c r="P32" i="75" s="1"/>
  <c r="I31" i="75"/>
  <c r="C81" i="75" l="1"/>
  <c r="C78" i="75"/>
  <c r="E65" i="75"/>
  <c r="E69" i="75"/>
  <c r="E66" i="75"/>
  <c r="E68" i="75"/>
  <c r="E67" i="75"/>
  <c r="E64" i="75"/>
  <c r="F63" i="75"/>
  <c r="D70" i="75"/>
  <c r="C80" i="75"/>
  <c r="C79" i="75"/>
  <c r="C76" i="75"/>
  <c r="I41" i="75"/>
  <c r="P33" i="75"/>
  <c r="P31" i="75"/>
  <c r="B40" i="75"/>
  <c r="B31" i="75"/>
  <c r="I40" i="75"/>
  <c r="B39" i="75"/>
  <c r="I33" i="75"/>
  <c r="B32" i="75"/>
  <c r="I39" i="75"/>
  <c r="I32" i="75"/>
  <c r="B33" i="75"/>
  <c r="D71" i="75" l="1"/>
  <c r="E71" i="75" s="1"/>
  <c r="D75" i="75"/>
  <c r="E75" i="75" s="1"/>
  <c r="G63" i="75"/>
  <c r="F66" i="75"/>
  <c r="F65" i="75"/>
  <c r="F67" i="75"/>
  <c r="F69" i="75"/>
  <c r="F68" i="75"/>
  <c r="F64" i="75"/>
  <c r="E70" i="75"/>
  <c r="C77" i="75"/>
  <c r="D73" i="75"/>
  <c r="D85" i="75" s="1"/>
  <c r="D72" i="75"/>
  <c r="D84" i="75" s="1"/>
  <c r="D74" i="75"/>
  <c r="D86" i="75" s="1"/>
  <c r="F70" i="75" l="1"/>
  <c r="E83" i="75"/>
  <c r="E87" i="75"/>
  <c r="D87" i="75"/>
  <c r="D83" i="75"/>
  <c r="H63" i="75"/>
  <c r="G67" i="75"/>
  <c r="G68" i="75"/>
  <c r="G69" i="75"/>
  <c r="G65" i="75"/>
  <c r="G66" i="75"/>
  <c r="G64" i="75"/>
  <c r="E73" i="75"/>
  <c r="F73" i="75" s="1"/>
  <c r="G73" i="75" s="1"/>
  <c r="E78" i="75"/>
  <c r="E74" i="75"/>
  <c r="F74" i="75" s="1"/>
  <c r="G74" i="75" s="1"/>
  <c r="H74" i="75" s="1"/>
  <c r="E72" i="75"/>
  <c r="F72" i="75" s="1"/>
  <c r="G72" i="75" s="1"/>
  <c r="D76" i="75"/>
  <c r="D80" i="75"/>
  <c r="D79" i="75"/>
  <c r="D78" i="75"/>
  <c r="D81" i="75"/>
  <c r="F75" i="75"/>
  <c r="E85" i="75" l="1"/>
  <c r="E86" i="75"/>
  <c r="E84" i="75"/>
  <c r="G70" i="75"/>
  <c r="F84" i="75"/>
  <c r="F85" i="75"/>
  <c r="F86" i="75"/>
  <c r="F87" i="75"/>
  <c r="H73" i="75"/>
  <c r="I63" i="75"/>
  <c r="H68" i="75"/>
  <c r="H65" i="75"/>
  <c r="H66" i="75"/>
  <c r="H67" i="75"/>
  <c r="H69" i="75"/>
  <c r="H64" i="75"/>
  <c r="H72" i="75"/>
  <c r="D77" i="75"/>
  <c r="E80" i="75"/>
  <c r="F71" i="75"/>
  <c r="F76" i="75" s="1"/>
  <c r="F77" i="75" s="1"/>
  <c r="E81" i="75"/>
  <c r="E76" i="75"/>
  <c r="E77" i="75" s="1"/>
  <c r="E79" i="75"/>
  <c r="G75" i="75"/>
  <c r="F80" i="75"/>
  <c r="F79" i="75"/>
  <c r="F81" i="75"/>
  <c r="I73" i="75" l="1"/>
  <c r="G84" i="75"/>
  <c r="G85" i="75"/>
  <c r="G86" i="75"/>
  <c r="G87" i="75"/>
  <c r="H70" i="75"/>
  <c r="F83" i="75"/>
  <c r="G71" i="75"/>
  <c r="G78" i="75" s="1"/>
  <c r="F78" i="75"/>
  <c r="J63" i="75"/>
  <c r="I65" i="75"/>
  <c r="I69" i="75"/>
  <c r="I66" i="75"/>
  <c r="I67" i="75"/>
  <c r="I68" i="75"/>
  <c r="I64" i="75"/>
  <c r="I72" i="75"/>
  <c r="J73" i="75"/>
  <c r="I74" i="75"/>
  <c r="J74" i="75" s="1"/>
  <c r="I70" i="75"/>
  <c r="H75" i="75"/>
  <c r="G79" i="75"/>
  <c r="G80" i="75"/>
  <c r="G81" i="75"/>
  <c r="J72" i="75" l="1"/>
  <c r="J70" i="75"/>
  <c r="I84" i="75"/>
  <c r="I86" i="75"/>
  <c r="I85" i="75"/>
  <c r="H84" i="75"/>
  <c r="H85" i="75"/>
  <c r="H86" i="75"/>
  <c r="H87" i="75"/>
  <c r="G83" i="75"/>
  <c r="H71" i="75"/>
  <c r="H78" i="75" s="1"/>
  <c r="G76" i="75"/>
  <c r="G77" i="75" s="1"/>
  <c r="K63" i="75"/>
  <c r="J66" i="75"/>
  <c r="J65" i="75"/>
  <c r="J67" i="75"/>
  <c r="J69" i="75"/>
  <c r="J68" i="75"/>
  <c r="J64" i="75"/>
  <c r="I75" i="75"/>
  <c r="I87" i="75" s="1"/>
  <c r="H79" i="75"/>
  <c r="H80" i="75"/>
  <c r="H81" i="75"/>
  <c r="K70" i="75" l="1"/>
  <c r="H83" i="75"/>
  <c r="J84" i="75"/>
  <c r="J85" i="75"/>
  <c r="J86" i="75"/>
  <c r="H76" i="75"/>
  <c r="H77" i="75" s="1"/>
  <c r="I71" i="75"/>
  <c r="K74" i="75"/>
  <c r="K86" i="75" s="1"/>
  <c r="K73" i="75"/>
  <c r="K85" i="75" s="1"/>
  <c r="L63" i="75"/>
  <c r="K67" i="75"/>
  <c r="K65" i="75"/>
  <c r="K68" i="75"/>
  <c r="K69" i="75"/>
  <c r="K66" i="75"/>
  <c r="K64" i="75"/>
  <c r="K72" i="75"/>
  <c r="K84" i="75" s="1"/>
  <c r="J75" i="75"/>
  <c r="J87" i="75" s="1"/>
  <c r="I79" i="75"/>
  <c r="I80" i="75"/>
  <c r="I81" i="75"/>
  <c r="I78" i="75" l="1"/>
  <c r="I83" i="75"/>
  <c r="L72" i="75"/>
  <c r="L73" i="75"/>
  <c r="L74" i="75"/>
  <c r="I76" i="75"/>
  <c r="I77" i="75" s="1"/>
  <c r="J71" i="75"/>
  <c r="M63" i="75"/>
  <c r="L68" i="75"/>
  <c r="L69" i="75"/>
  <c r="L66" i="75"/>
  <c r="L65" i="75"/>
  <c r="L67" i="75"/>
  <c r="L64" i="75"/>
  <c r="L70" i="75"/>
  <c r="K75" i="75"/>
  <c r="K87" i="75" s="1"/>
  <c r="J79" i="75"/>
  <c r="J80" i="75"/>
  <c r="J81" i="75"/>
  <c r="M73" i="75" l="1"/>
  <c r="M74" i="75"/>
  <c r="L86" i="75"/>
  <c r="L85" i="75"/>
  <c r="L84" i="75"/>
  <c r="J78" i="75"/>
  <c r="J83" i="75"/>
  <c r="J76" i="75"/>
  <c r="J77" i="75" s="1"/>
  <c r="K71" i="75"/>
  <c r="M72" i="75"/>
  <c r="N63" i="75"/>
  <c r="M65" i="75"/>
  <c r="M69" i="75"/>
  <c r="M66" i="75"/>
  <c r="M67" i="75"/>
  <c r="M68" i="75"/>
  <c r="M64" i="75"/>
  <c r="M70" i="75"/>
  <c r="L75" i="75"/>
  <c r="L87" i="75" s="1"/>
  <c r="K80" i="75"/>
  <c r="K79" i="75"/>
  <c r="K81" i="75"/>
  <c r="M84" i="75" l="1"/>
  <c r="M86" i="75"/>
  <c r="M85" i="75"/>
  <c r="K76" i="75"/>
  <c r="K77" i="75" s="1"/>
  <c r="K83" i="75"/>
  <c r="L71" i="75"/>
  <c r="K78" i="75"/>
  <c r="O63" i="75"/>
  <c r="N66" i="75"/>
  <c r="N65" i="75"/>
  <c r="N67" i="75"/>
  <c r="N68" i="75"/>
  <c r="N69" i="75"/>
  <c r="N64" i="75"/>
  <c r="N72" i="75"/>
  <c r="N70" i="75"/>
  <c r="N73" i="75"/>
  <c r="N74" i="75"/>
  <c r="M75" i="75"/>
  <c r="M87" i="75" s="1"/>
  <c r="L79" i="75"/>
  <c r="L80" i="75"/>
  <c r="L81" i="75"/>
  <c r="O74" i="75" l="1"/>
  <c r="O73" i="75"/>
  <c r="L78" i="75"/>
  <c r="L83" i="75"/>
  <c r="O70" i="75"/>
  <c r="N85" i="75"/>
  <c r="N84" i="75"/>
  <c r="N86" i="75"/>
  <c r="L76" i="75"/>
  <c r="L77" i="75" s="1"/>
  <c r="M71" i="75"/>
  <c r="P63" i="75"/>
  <c r="O67" i="75"/>
  <c r="O65" i="75"/>
  <c r="O66" i="75"/>
  <c r="O68" i="75"/>
  <c r="O69" i="75"/>
  <c r="O64" i="75"/>
  <c r="O72" i="75"/>
  <c r="N75" i="75"/>
  <c r="N87" i="75" s="1"/>
  <c r="M79" i="75"/>
  <c r="M80" i="75"/>
  <c r="M81" i="75"/>
  <c r="P72" i="75" l="1"/>
  <c r="P70" i="75"/>
  <c r="M78" i="75"/>
  <c r="M83" i="75"/>
  <c r="O85" i="75"/>
  <c r="O86" i="75"/>
  <c r="O84" i="75"/>
  <c r="M76" i="75"/>
  <c r="M77" i="75" s="1"/>
  <c r="N71" i="75"/>
  <c r="N83" i="75" s="1"/>
  <c r="Q63" i="75"/>
  <c r="Q72" i="75" s="1"/>
  <c r="P68" i="75"/>
  <c r="P65" i="75"/>
  <c r="P69" i="75"/>
  <c r="P66" i="75"/>
  <c r="P67" i="75"/>
  <c r="P64" i="75"/>
  <c r="P73" i="75"/>
  <c r="P74" i="75"/>
  <c r="Q74" i="75" s="1"/>
  <c r="O75" i="75"/>
  <c r="P75" i="75" s="1"/>
  <c r="N79" i="75"/>
  <c r="N80" i="75"/>
  <c r="N81" i="75"/>
  <c r="N78" i="75" l="1"/>
  <c r="N76" i="75"/>
  <c r="N77" i="75" s="1"/>
  <c r="O87" i="75"/>
  <c r="O71" i="75"/>
  <c r="O83" i="75" s="1"/>
  <c r="P84" i="75"/>
  <c r="P85" i="75"/>
  <c r="P86" i="75"/>
  <c r="P87" i="75"/>
  <c r="Q73" i="75"/>
  <c r="R73" i="75" s="1"/>
  <c r="R63" i="75"/>
  <c r="R74" i="75" s="1"/>
  <c r="Q65" i="75"/>
  <c r="Q69" i="75"/>
  <c r="Q67" i="75"/>
  <c r="Q66" i="75"/>
  <c r="Q68" i="75"/>
  <c r="Q64" i="75"/>
  <c r="R72" i="75"/>
  <c r="Q70" i="75"/>
  <c r="O80" i="75"/>
  <c r="O79" i="75"/>
  <c r="O81" i="75"/>
  <c r="O78" i="75" l="1"/>
  <c r="O76" i="75"/>
  <c r="O77" i="75" s="1"/>
  <c r="P71" i="75"/>
  <c r="P83" i="75" s="1"/>
  <c r="R70" i="75"/>
  <c r="Q84" i="75"/>
  <c r="Q85" i="75"/>
  <c r="Q86" i="75"/>
  <c r="S73" i="75"/>
  <c r="S63" i="75"/>
  <c r="R66" i="75"/>
  <c r="R67" i="75"/>
  <c r="R68" i="75"/>
  <c r="R69" i="75"/>
  <c r="R65" i="75"/>
  <c r="R64" i="75"/>
  <c r="Q75" i="75"/>
  <c r="Q87" i="75" s="1"/>
  <c r="P79" i="75"/>
  <c r="P80" i="75"/>
  <c r="P81" i="75"/>
  <c r="P76" i="75" l="1"/>
  <c r="P77" i="75" s="1"/>
  <c r="Q71" i="75"/>
  <c r="Q83" i="75" s="1"/>
  <c r="P78" i="75"/>
  <c r="S70" i="75"/>
  <c r="S85" i="75" s="1"/>
  <c r="R86" i="75"/>
  <c r="R84" i="75"/>
  <c r="R85" i="75"/>
  <c r="S72" i="75"/>
  <c r="T63" i="75"/>
  <c r="S67" i="75"/>
  <c r="S65" i="75"/>
  <c r="S66" i="75"/>
  <c r="S68" i="75"/>
  <c r="S69" i="75"/>
  <c r="S64" i="75"/>
  <c r="S74" i="75"/>
  <c r="S86" i="75" s="1"/>
  <c r="R75" i="75"/>
  <c r="R87" i="75" s="1"/>
  <c r="Q79" i="75"/>
  <c r="Q80" i="75"/>
  <c r="Q81" i="75"/>
  <c r="Q76" i="75" l="1"/>
  <c r="Q77" i="75" s="1"/>
  <c r="S84" i="75"/>
  <c r="R71" i="75"/>
  <c r="R83" i="75" s="1"/>
  <c r="Q78" i="75"/>
  <c r="T70" i="75"/>
  <c r="T73" i="75"/>
  <c r="U63" i="75"/>
  <c r="T68" i="75"/>
  <c r="T65" i="75"/>
  <c r="T66" i="75"/>
  <c r="T67" i="75"/>
  <c r="T69" i="75"/>
  <c r="T64" i="75"/>
  <c r="T74" i="75"/>
  <c r="T72" i="75"/>
  <c r="U72" i="75" s="1"/>
  <c r="S75" i="75"/>
  <c r="S87" i="75" s="1"/>
  <c r="R79" i="75"/>
  <c r="R80" i="75"/>
  <c r="R81" i="75"/>
  <c r="U74" i="75" l="1"/>
  <c r="R76" i="75"/>
  <c r="R77" i="75" s="1"/>
  <c r="T85" i="75"/>
  <c r="T86" i="75"/>
  <c r="S71" i="75"/>
  <c r="S83" i="75" s="1"/>
  <c r="R78" i="75"/>
  <c r="T84" i="75"/>
  <c r="V63" i="75"/>
  <c r="U65" i="75"/>
  <c r="U69" i="75"/>
  <c r="U67" i="75"/>
  <c r="U66" i="75"/>
  <c r="U68" i="75"/>
  <c r="U64" i="75"/>
  <c r="U73" i="75"/>
  <c r="U70" i="75"/>
  <c r="T75" i="75"/>
  <c r="T87" i="75" s="1"/>
  <c r="S80" i="75"/>
  <c r="S81" i="75"/>
  <c r="S79" i="75"/>
  <c r="V73" i="75" l="1"/>
  <c r="T71" i="75"/>
  <c r="T83" i="75" s="1"/>
  <c r="S76" i="75"/>
  <c r="S77" i="75" s="1"/>
  <c r="S78" i="75"/>
  <c r="V70" i="75"/>
  <c r="U84" i="75"/>
  <c r="U85" i="75"/>
  <c r="U86" i="75"/>
  <c r="W63" i="75"/>
  <c r="V66" i="75"/>
  <c r="V65" i="75"/>
  <c r="V68" i="75"/>
  <c r="V67" i="75"/>
  <c r="V69" i="75"/>
  <c r="V64" i="75"/>
  <c r="V74" i="75"/>
  <c r="V72" i="75"/>
  <c r="W72" i="75" s="1"/>
  <c r="U75" i="75"/>
  <c r="U87" i="75" s="1"/>
  <c r="T78" i="75"/>
  <c r="T79" i="75"/>
  <c r="T80" i="75"/>
  <c r="T81" i="75"/>
  <c r="U71" i="75"/>
  <c r="U83" i="75" s="1"/>
  <c r="T76" i="75" l="1"/>
  <c r="T77" i="75" s="1"/>
  <c r="V86" i="75"/>
  <c r="V84" i="75"/>
  <c r="V85" i="75"/>
  <c r="X63" i="75"/>
  <c r="X72" i="75" s="1"/>
  <c r="W67" i="75"/>
  <c r="W68" i="75"/>
  <c r="W69" i="75"/>
  <c r="W65" i="75"/>
  <c r="W66" i="75"/>
  <c r="W64" i="75"/>
  <c r="W74" i="75"/>
  <c r="X74" i="75" s="1"/>
  <c r="W73" i="75"/>
  <c r="X73" i="75" s="1"/>
  <c r="W70" i="75"/>
  <c r="V75" i="75"/>
  <c r="V87" i="75" s="1"/>
  <c r="U78" i="75"/>
  <c r="U79" i="75"/>
  <c r="U80" i="75"/>
  <c r="U81" i="75"/>
  <c r="V71" i="75"/>
  <c r="V83" i="75" s="1"/>
  <c r="U76" i="75"/>
  <c r="U77" i="75" s="1"/>
  <c r="W85" i="75" l="1"/>
  <c r="W86" i="75"/>
  <c r="W84" i="75"/>
  <c r="X70" i="75"/>
  <c r="Y63" i="75"/>
  <c r="X68" i="75"/>
  <c r="X65" i="75"/>
  <c r="X66" i="75"/>
  <c r="X67" i="75"/>
  <c r="X69" i="75"/>
  <c r="X64" i="75"/>
  <c r="W75" i="75"/>
  <c r="W87" i="75" s="1"/>
  <c r="V79" i="75"/>
  <c r="V80" i="75"/>
  <c r="V78" i="75"/>
  <c r="V81" i="75"/>
  <c r="W71" i="75"/>
  <c r="W83" i="75" s="1"/>
  <c r="V76" i="75"/>
  <c r="V77" i="75" s="1"/>
  <c r="Y70" i="75" l="1"/>
  <c r="X84" i="75"/>
  <c r="X85" i="75"/>
  <c r="X86" i="75"/>
  <c r="Y74" i="75"/>
  <c r="Y86" i="75" s="1"/>
  <c r="Y73" i="75"/>
  <c r="Y85" i="75" s="1"/>
  <c r="Z63" i="75"/>
  <c r="Y65" i="75"/>
  <c r="Y69" i="75"/>
  <c r="Y66" i="75"/>
  <c r="Y67" i="75"/>
  <c r="Y68" i="75"/>
  <c r="Y64" i="75"/>
  <c r="Y72" i="75"/>
  <c r="X75" i="75"/>
  <c r="X87" i="75" s="1"/>
  <c r="W79" i="75"/>
  <c r="W81" i="75"/>
  <c r="W78" i="75"/>
  <c r="W80" i="75"/>
  <c r="X71" i="75"/>
  <c r="X83" i="75" s="1"/>
  <c r="W76" i="75"/>
  <c r="W77" i="75" s="1"/>
  <c r="Z72" i="75" l="1"/>
  <c r="Z70" i="75"/>
  <c r="Z84" i="75" s="1"/>
  <c r="Y84" i="75"/>
  <c r="AA63" i="75"/>
  <c r="Z66" i="75"/>
  <c r="Z65" i="75"/>
  <c r="Z68" i="75"/>
  <c r="Z67" i="75"/>
  <c r="Z69" i="75"/>
  <c r="Z64" i="75"/>
  <c r="Z74" i="75"/>
  <c r="Z73" i="75"/>
  <c r="AA73" i="75" s="1"/>
  <c r="Y75" i="75"/>
  <c r="Y87" i="75" s="1"/>
  <c r="X78" i="75"/>
  <c r="X79" i="75"/>
  <c r="X80" i="75"/>
  <c r="X81" i="75"/>
  <c r="Y71" i="75"/>
  <c r="Y83" i="75" s="1"/>
  <c r="X76" i="75"/>
  <c r="X77" i="75" s="1"/>
  <c r="AA74" i="75" l="1"/>
  <c r="Z85" i="75"/>
  <c r="Z86" i="75"/>
  <c r="AB63" i="75"/>
  <c r="AA67" i="75"/>
  <c r="AA65" i="75"/>
  <c r="AA69" i="75"/>
  <c r="AA66" i="75"/>
  <c r="AA68" i="75"/>
  <c r="AA64" i="75"/>
  <c r="AA72" i="75"/>
  <c r="AA70" i="75"/>
  <c r="Z75" i="75"/>
  <c r="Z87" i="75" s="1"/>
  <c r="Y78" i="75"/>
  <c r="Y79" i="75"/>
  <c r="Y80" i="75"/>
  <c r="Y81" i="75"/>
  <c r="Z71" i="75"/>
  <c r="Z83" i="75" s="1"/>
  <c r="Y76" i="75"/>
  <c r="Y77" i="75" s="1"/>
  <c r="AB72" i="75" l="1"/>
  <c r="AB70" i="75"/>
  <c r="AA85" i="75"/>
  <c r="AA86" i="75"/>
  <c r="AA84" i="75"/>
  <c r="AC63" i="75"/>
  <c r="AB68" i="75"/>
  <c r="AB69" i="75"/>
  <c r="AB67" i="75"/>
  <c r="AB65" i="75"/>
  <c r="AB66" i="75"/>
  <c r="AB64" i="75"/>
  <c r="AB74" i="75"/>
  <c r="AB73" i="75"/>
  <c r="AC73" i="75" s="1"/>
  <c r="AA75" i="75"/>
  <c r="AA87" i="75" s="1"/>
  <c r="Z78" i="75"/>
  <c r="Z79" i="75"/>
  <c r="Z80" i="75"/>
  <c r="Z81" i="75"/>
  <c r="AA71" i="75"/>
  <c r="AA83" i="75" s="1"/>
  <c r="Z76" i="75"/>
  <c r="Z77" i="75" s="1"/>
  <c r="AC74" i="75" l="1"/>
  <c r="AB84" i="75"/>
  <c r="AB85" i="75"/>
  <c r="AB86" i="75"/>
  <c r="AD63" i="75"/>
  <c r="AC65" i="75"/>
  <c r="AC69" i="75"/>
  <c r="AC66" i="75"/>
  <c r="AC67" i="75"/>
  <c r="AC68" i="75"/>
  <c r="AC64" i="75"/>
  <c r="AC72" i="75"/>
  <c r="AD72" i="75" s="1"/>
  <c r="AC70" i="75"/>
  <c r="AB75" i="75"/>
  <c r="AB87" i="75" s="1"/>
  <c r="AA78" i="75"/>
  <c r="AA81" i="75"/>
  <c r="AA80" i="75"/>
  <c r="AA79" i="75"/>
  <c r="AB71" i="75"/>
  <c r="AB83" i="75" s="1"/>
  <c r="AA76" i="75"/>
  <c r="AA77" i="75" s="1"/>
  <c r="AD70" i="75" l="1"/>
  <c r="AC84" i="75"/>
  <c r="AC85" i="75"/>
  <c r="AC86" i="75"/>
  <c r="AE63" i="75"/>
  <c r="AD66" i="75"/>
  <c r="AD65" i="75"/>
  <c r="AD67" i="75"/>
  <c r="AD68" i="75"/>
  <c r="AD69" i="75"/>
  <c r="AD64" i="75"/>
  <c r="AD74" i="75"/>
  <c r="AD73" i="75"/>
  <c r="AE73" i="75" s="1"/>
  <c r="AC75" i="75"/>
  <c r="AC87" i="75" s="1"/>
  <c r="AB78" i="75"/>
  <c r="AB79" i="75"/>
  <c r="AB80" i="75"/>
  <c r="AB81" i="75"/>
  <c r="AC71" i="75"/>
  <c r="AC83" i="75" s="1"/>
  <c r="AB76" i="75"/>
  <c r="AB77" i="75" s="1"/>
  <c r="AD86" i="75" l="1"/>
  <c r="AD84" i="75"/>
  <c r="AD85" i="75"/>
  <c r="AF63" i="75"/>
  <c r="AF73" i="75" s="1"/>
  <c r="AE67" i="75"/>
  <c r="AE65" i="75"/>
  <c r="AE66" i="75"/>
  <c r="AE69" i="75"/>
  <c r="AE68" i="75"/>
  <c r="AE64" i="75"/>
  <c r="AE74" i="75"/>
  <c r="AF74" i="75" s="1"/>
  <c r="AE72" i="75"/>
  <c r="AE70" i="75"/>
  <c r="AD75" i="75"/>
  <c r="AD87" i="75" s="1"/>
  <c r="AC78" i="75"/>
  <c r="AC79" i="75"/>
  <c r="AC80" i="75"/>
  <c r="AC81" i="75"/>
  <c r="AD71" i="75"/>
  <c r="AD83" i="75" s="1"/>
  <c r="AC76" i="75"/>
  <c r="AC77" i="75" s="1"/>
  <c r="AF72" i="75" l="1"/>
  <c r="AF70" i="75"/>
  <c r="AE85" i="75"/>
  <c r="AE86" i="75"/>
  <c r="AE84" i="75"/>
  <c r="AG63" i="75"/>
  <c r="AG73" i="75" s="1"/>
  <c r="AF68" i="75"/>
  <c r="AF65" i="75"/>
  <c r="AF67" i="75"/>
  <c r="AF69" i="75"/>
  <c r="AF66" i="75"/>
  <c r="AF64" i="75"/>
  <c r="AE75" i="75"/>
  <c r="AE87" i="75" s="1"/>
  <c r="AD79" i="75"/>
  <c r="AD80" i="75"/>
  <c r="AD78" i="75"/>
  <c r="AD81" i="75"/>
  <c r="AE71" i="75"/>
  <c r="AE83" i="75" s="1"/>
  <c r="AD76" i="75"/>
  <c r="AD77" i="75" s="1"/>
  <c r="AG74" i="75" l="1"/>
  <c r="AF84" i="75"/>
  <c r="AF85" i="75"/>
  <c r="AF86" i="75"/>
  <c r="AG72" i="75"/>
  <c r="AH63" i="75"/>
  <c r="AG65" i="75"/>
  <c r="AG69" i="75"/>
  <c r="AG66" i="75"/>
  <c r="AG68" i="75"/>
  <c r="AG67" i="75"/>
  <c r="AG64" i="75"/>
  <c r="AG70" i="75"/>
  <c r="AF75" i="75"/>
  <c r="AF87" i="75" s="1"/>
  <c r="AE79" i="75"/>
  <c r="AE78" i="75"/>
  <c r="AE81" i="75"/>
  <c r="AE80" i="75"/>
  <c r="AF71" i="75"/>
  <c r="AF83" i="75" s="1"/>
  <c r="AE76" i="75"/>
  <c r="AE77" i="75" s="1"/>
  <c r="AH74" i="75" l="1"/>
  <c r="AG84" i="75"/>
  <c r="AG85" i="75"/>
  <c r="AG86" i="75"/>
  <c r="AH70" i="75"/>
  <c r="AI63" i="75"/>
  <c r="AH66" i="75"/>
  <c r="AH67" i="75"/>
  <c r="AH68" i="75"/>
  <c r="AH69" i="75"/>
  <c r="AH65" i="75"/>
  <c r="AH64" i="75"/>
  <c r="AH73" i="75"/>
  <c r="AI73" i="75" s="1"/>
  <c r="AH72" i="75"/>
  <c r="AI72" i="75" s="1"/>
  <c r="AG75" i="75"/>
  <c r="AG87" i="75" s="1"/>
  <c r="AF78" i="75"/>
  <c r="AF79" i="75"/>
  <c r="AF80" i="75"/>
  <c r="AF81" i="75"/>
  <c r="AG71" i="75"/>
  <c r="AG83" i="75" s="1"/>
  <c r="AF76" i="75"/>
  <c r="AF77" i="75" s="1"/>
  <c r="AH86" i="75" l="1"/>
  <c r="AH84" i="75"/>
  <c r="AH85" i="75"/>
  <c r="AJ63" i="75"/>
  <c r="AI67" i="75"/>
  <c r="AI65" i="75"/>
  <c r="AI66" i="75"/>
  <c r="AI68" i="75"/>
  <c r="AI69" i="75"/>
  <c r="AI64" i="75"/>
  <c r="AI70" i="75"/>
  <c r="AI74" i="75"/>
  <c r="AH75" i="75"/>
  <c r="AH87" i="75" s="1"/>
  <c r="AG78" i="75"/>
  <c r="AG79" i="75"/>
  <c r="AG80" i="75"/>
  <c r="AG81" i="75"/>
  <c r="AH71" i="75"/>
  <c r="AH83" i="75" s="1"/>
  <c r="AG76" i="75"/>
  <c r="AG77" i="75" s="1"/>
  <c r="AJ74" i="75" l="1"/>
  <c r="AI85" i="75"/>
  <c r="AI86" i="75"/>
  <c r="AI84" i="75"/>
  <c r="AJ70" i="75"/>
  <c r="AK63" i="75"/>
  <c r="AJ68" i="75"/>
  <c r="AJ65" i="75"/>
  <c r="AJ66" i="75"/>
  <c r="AJ67" i="75"/>
  <c r="AJ69" i="75"/>
  <c r="AJ64" i="75"/>
  <c r="AJ73" i="75"/>
  <c r="AJ72" i="75"/>
  <c r="AK72" i="75" s="1"/>
  <c r="AI75" i="75"/>
  <c r="AI87" i="75" s="1"/>
  <c r="AH78" i="75"/>
  <c r="AH79" i="75"/>
  <c r="AH80" i="75"/>
  <c r="AH81" i="75"/>
  <c r="AI71" i="75"/>
  <c r="AI83" i="75" s="1"/>
  <c r="AH76" i="75"/>
  <c r="AH77" i="75" s="1"/>
  <c r="AJ84" i="75" l="1"/>
  <c r="AJ85" i="75"/>
  <c r="AJ86" i="75"/>
  <c r="AL63" i="75"/>
  <c r="AL72" i="75" s="1"/>
  <c r="AK65" i="75"/>
  <c r="AK69" i="75"/>
  <c r="AK66" i="75"/>
  <c r="AK68" i="75"/>
  <c r="AK67" i="75"/>
  <c r="AK64" i="75"/>
  <c r="AK73" i="75"/>
  <c r="AL73" i="75" s="1"/>
  <c r="AK70" i="75"/>
  <c r="AK74" i="75"/>
  <c r="AJ75" i="75"/>
  <c r="AJ87" i="75" s="1"/>
  <c r="AI80" i="75"/>
  <c r="AI81" i="75"/>
  <c r="AI78" i="75"/>
  <c r="AI79" i="75"/>
  <c r="AJ71" i="75"/>
  <c r="AJ83" i="75" s="1"/>
  <c r="AI76" i="75"/>
  <c r="AI77" i="75" s="1"/>
  <c r="AL74" i="75" l="1"/>
  <c r="AL70" i="75"/>
  <c r="AK84" i="75"/>
  <c r="AK85" i="75"/>
  <c r="AK86" i="75"/>
  <c r="AM63" i="75"/>
  <c r="AM72" i="75" s="1"/>
  <c r="AL66" i="75"/>
  <c r="AL69" i="75"/>
  <c r="AL67" i="75"/>
  <c r="AL68" i="75"/>
  <c r="AL65" i="75"/>
  <c r="AL64" i="75"/>
  <c r="AK75" i="75"/>
  <c r="AK87" i="75" s="1"/>
  <c r="AJ78" i="75"/>
  <c r="AJ79" i="75"/>
  <c r="AJ80" i="75"/>
  <c r="AJ81" i="75"/>
  <c r="AK71" i="75"/>
  <c r="AK83" i="75" s="1"/>
  <c r="AJ76" i="75"/>
  <c r="AJ77" i="75" s="1"/>
  <c r="AL86" i="75" l="1"/>
  <c r="AL84" i="75"/>
  <c r="AL85" i="75"/>
  <c r="AM73" i="75"/>
  <c r="AM70" i="75"/>
  <c r="AN63" i="75"/>
  <c r="AM67" i="75"/>
  <c r="AM68" i="75"/>
  <c r="AM69" i="75"/>
  <c r="AM65" i="75"/>
  <c r="AM66" i="75"/>
  <c r="AM64" i="75"/>
  <c r="AM74" i="75"/>
  <c r="AL75" i="75"/>
  <c r="AL87" i="75" s="1"/>
  <c r="AK78" i="75"/>
  <c r="AK79" i="75"/>
  <c r="AK80" i="75"/>
  <c r="AK81" i="75"/>
  <c r="AL71" i="75"/>
  <c r="AL83" i="75" s="1"/>
  <c r="AK76" i="75"/>
  <c r="AK77" i="75" s="1"/>
  <c r="AN73" i="75" l="1"/>
  <c r="AM85" i="75"/>
  <c r="AM86" i="75"/>
  <c r="AM84" i="75"/>
  <c r="AN74" i="75"/>
  <c r="AO63" i="75"/>
  <c r="AN68" i="75"/>
  <c r="AN65" i="75"/>
  <c r="AN66" i="75"/>
  <c r="AN67" i="75"/>
  <c r="AN69" i="75"/>
  <c r="AN64" i="75"/>
  <c r="AN72" i="75"/>
  <c r="AN70" i="75"/>
  <c r="AM75" i="75"/>
  <c r="AM87" i="75" s="1"/>
  <c r="AL79" i="75"/>
  <c r="AL80" i="75"/>
  <c r="AL78" i="75"/>
  <c r="AL81" i="75"/>
  <c r="AM71" i="75"/>
  <c r="AM83" i="75" s="1"/>
  <c r="AL76" i="75"/>
  <c r="AL77" i="75" s="1"/>
  <c r="AO70" i="75" l="1"/>
  <c r="AN84" i="75"/>
  <c r="AN85" i="75"/>
  <c r="AN86" i="75"/>
  <c r="AO72" i="75"/>
  <c r="AO74" i="75"/>
  <c r="AP63" i="75"/>
  <c r="AO65" i="75"/>
  <c r="AO66" i="75"/>
  <c r="AO67" i="75"/>
  <c r="AO68" i="75"/>
  <c r="AO69" i="75"/>
  <c r="AO64" i="75"/>
  <c r="AO73" i="75"/>
  <c r="AN75" i="75"/>
  <c r="AN87" i="75" s="1"/>
  <c r="AM79" i="75"/>
  <c r="AM81" i="75"/>
  <c r="AM80" i="75"/>
  <c r="AM78" i="75"/>
  <c r="AN71" i="75"/>
  <c r="AN83" i="75" s="1"/>
  <c r="AM76" i="75"/>
  <c r="AM77" i="75" s="1"/>
  <c r="AP73" i="75" l="1"/>
  <c r="AP74" i="75"/>
  <c r="AO84" i="75"/>
  <c r="AO85" i="75"/>
  <c r="AO86" i="75"/>
  <c r="AQ63" i="75"/>
  <c r="AP66" i="75"/>
  <c r="AP69" i="75"/>
  <c r="AP65" i="75"/>
  <c r="AP67" i="75"/>
  <c r="AP68" i="75"/>
  <c r="AP64" i="75"/>
  <c r="AP72" i="75"/>
  <c r="AQ72" i="75" s="1"/>
  <c r="AP70" i="75"/>
  <c r="AO75" i="75"/>
  <c r="AO87" i="75" s="1"/>
  <c r="AN78" i="75"/>
  <c r="AN79" i="75"/>
  <c r="AN80" i="75"/>
  <c r="AN81" i="75"/>
  <c r="AO71" i="75"/>
  <c r="AO83" i="75" s="1"/>
  <c r="AN76" i="75"/>
  <c r="AN77" i="75" s="1"/>
  <c r="AQ70" i="75" l="1"/>
  <c r="AP86" i="75"/>
  <c r="AP84" i="75"/>
  <c r="AP85" i="75"/>
  <c r="AR63" i="75"/>
  <c r="AQ67" i="75"/>
  <c r="AQ69" i="75"/>
  <c r="AQ68" i="75"/>
  <c r="AQ65" i="75"/>
  <c r="AQ66" i="75"/>
  <c r="AQ64" i="75"/>
  <c r="AQ74" i="75"/>
  <c r="AR74" i="75" s="1"/>
  <c r="AQ73" i="75"/>
  <c r="AR73" i="75" s="1"/>
  <c r="AP75" i="75"/>
  <c r="AP87" i="75" s="1"/>
  <c r="AO78" i="75"/>
  <c r="AO79" i="75"/>
  <c r="AO80" i="75"/>
  <c r="AO81" i="75"/>
  <c r="AP71" i="75"/>
  <c r="AP83" i="75" s="1"/>
  <c r="AO76" i="75"/>
  <c r="AO77" i="75" s="1"/>
  <c r="AQ85" i="75" l="1"/>
  <c r="AQ86" i="75"/>
  <c r="AQ84" i="75"/>
  <c r="AS63" i="75"/>
  <c r="AR68" i="75"/>
  <c r="AR66" i="75"/>
  <c r="AR65" i="75"/>
  <c r="AR67" i="75"/>
  <c r="AR69" i="75"/>
  <c r="AR64" i="75"/>
  <c r="AR72" i="75"/>
  <c r="AR70" i="75"/>
  <c r="AQ75" i="75"/>
  <c r="AQ87" i="75" s="1"/>
  <c r="AP80" i="75"/>
  <c r="AP78" i="75"/>
  <c r="AP79" i="75"/>
  <c r="AP81" i="75"/>
  <c r="AQ71" i="75"/>
  <c r="AQ83" i="75" s="1"/>
  <c r="AP76" i="75"/>
  <c r="AP77" i="75" s="1"/>
  <c r="AS72" i="75" l="1"/>
  <c r="AS70" i="75"/>
  <c r="AR84" i="75"/>
  <c r="AR85" i="75"/>
  <c r="AR86" i="75"/>
  <c r="AT63" i="75"/>
  <c r="AS65" i="75"/>
  <c r="AS66" i="75"/>
  <c r="AS67" i="75"/>
  <c r="AS68" i="75"/>
  <c r="AS69" i="75"/>
  <c r="AS64" i="75"/>
  <c r="AS74" i="75"/>
  <c r="AS73" i="75"/>
  <c r="AT73" i="75" s="1"/>
  <c r="AR75" i="75"/>
  <c r="AR87" i="75" s="1"/>
  <c r="AQ78" i="75"/>
  <c r="AQ81" i="75"/>
  <c r="AQ79" i="75"/>
  <c r="AQ80" i="75"/>
  <c r="AR71" i="75"/>
  <c r="AR83" i="75" s="1"/>
  <c r="AQ76" i="75"/>
  <c r="AQ77" i="75" s="1"/>
  <c r="AT74" i="75" l="1"/>
  <c r="AS84" i="75"/>
  <c r="AS85" i="75"/>
  <c r="AS86" i="75"/>
  <c r="AU63" i="75"/>
  <c r="AT66" i="75"/>
  <c r="AT65" i="75"/>
  <c r="AT69" i="75"/>
  <c r="AT67" i="75"/>
  <c r="AT68" i="75"/>
  <c r="AT64" i="75"/>
  <c r="AT72" i="75"/>
  <c r="AT70" i="75"/>
  <c r="AS75" i="75"/>
  <c r="AS87" i="75" s="1"/>
  <c r="AR78" i="75"/>
  <c r="AR79" i="75"/>
  <c r="AR80" i="75"/>
  <c r="AR81" i="75"/>
  <c r="AS71" i="75"/>
  <c r="AS83" i="75" s="1"/>
  <c r="AR76" i="75"/>
  <c r="AR77" i="75" s="1"/>
  <c r="AU70" i="75" l="1"/>
  <c r="AT86" i="75"/>
  <c r="AT84" i="75"/>
  <c r="AT85" i="75"/>
  <c r="AV63" i="75"/>
  <c r="AU67" i="75"/>
  <c r="AU65" i="75"/>
  <c r="AU66" i="75"/>
  <c r="AU69" i="75"/>
  <c r="AU68" i="75"/>
  <c r="AU64" i="75"/>
  <c r="AU72" i="75"/>
  <c r="AV72" i="75" s="1"/>
  <c r="AU74" i="75"/>
  <c r="AV74" i="75" s="1"/>
  <c r="AU73" i="75"/>
  <c r="AV73" i="75" s="1"/>
  <c r="AT75" i="75"/>
  <c r="AT87" i="75" s="1"/>
  <c r="AS78" i="75"/>
  <c r="AS79" i="75"/>
  <c r="AS80" i="75"/>
  <c r="AS81" i="75"/>
  <c r="AT71" i="75"/>
  <c r="AT83" i="75" s="1"/>
  <c r="AS76" i="75"/>
  <c r="AS77" i="75" s="1"/>
  <c r="AV70" i="75" l="1"/>
  <c r="AV84" i="75"/>
  <c r="AV85" i="75"/>
  <c r="AV86" i="75"/>
  <c r="AU85" i="75"/>
  <c r="AU86" i="75"/>
  <c r="AU84" i="75"/>
  <c r="AW72" i="75"/>
  <c r="AW63" i="75"/>
  <c r="AW74" i="75" s="1"/>
  <c r="AV68" i="75"/>
  <c r="AV66" i="75"/>
  <c r="AV69" i="75"/>
  <c r="AV65" i="75"/>
  <c r="AV67" i="75"/>
  <c r="AV64" i="75"/>
  <c r="AU75" i="75"/>
  <c r="AU87" i="75" s="1"/>
  <c r="AT79" i="75"/>
  <c r="AT78" i="75"/>
  <c r="AT80" i="75"/>
  <c r="AT81" i="75"/>
  <c r="AU71" i="75"/>
  <c r="AU83" i="75" s="1"/>
  <c r="AT76" i="75"/>
  <c r="AT77" i="75" s="1"/>
  <c r="AW70" i="75" l="1"/>
  <c r="AX63" i="75"/>
  <c r="AW65" i="75"/>
  <c r="AW67" i="75"/>
  <c r="AW66" i="75"/>
  <c r="AW68" i="75"/>
  <c r="AW69" i="75"/>
  <c r="AW64" i="75"/>
  <c r="AW73" i="75"/>
  <c r="AV75" i="75"/>
  <c r="AV87" i="75" s="1"/>
  <c r="AU80" i="75"/>
  <c r="AU78" i="75"/>
  <c r="AU79" i="75"/>
  <c r="AU81" i="75"/>
  <c r="AV71" i="75"/>
  <c r="AV83" i="75" s="1"/>
  <c r="AU76" i="75"/>
  <c r="AU77" i="75" s="1"/>
  <c r="AW84" i="75" l="1"/>
  <c r="AW85" i="75"/>
  <c r="AW86" i="75"/>
  <c r="AY63" i="75"/>
  <c r="AX66" i="75"/>
  <c r="AX67" i="75"/>
  <c r="AX68" i="75"/>
  <c r="AX69" i="75"/>
  <c r="AX65" i="75"/>
  <c r="AX64" i="75"/>
  <c r="AX73" i="75"/>
  <c r="AX74" i="75"/>
  <c r="AY74" i="75" s="1"/>
  <c r="AX70" i="75"/>
  <c r="AX72" i="75"/>
  <c r="AW75" i="75"/>
  <c r="AW87" i="75" s="1"/>
  <c r="AV78" i="75"/>
  <c r="AV79" i="75"/>
  <c r="AV80" i="75"/>
  <c r="AV81" i="75"/>
  <c r="AW71" i="75"/>
  <c r="AW83" i="75" s="1"/>
  <c r="AV76" i="75"/>
  <c r="AV77" i="75" s="1"/>
  <c r="AY73" i="75" l="1"/>
  <c r="AY72" i="75"/>
  <c r="AY70" i="75"/>
  <c r="AX86" i="75"/>
  <c r="AX84" i="75"/>
  <c r="AX85" i="75"/>
  <c r="AZ63" i="75"/>
  <c r="AZ72" i="75" s="1"/>
  <c r="AY67" i="75"/>
  <c r="AY65" i="75"/>
  <c r="AY66" i="75"/>
  <c r="AY68" i="75"/>
  <c r="AY69" i="75"/>
  <c r="AY64" i="75"/>
  <c r="AX75" i="75"/>
  <c r="AX87" i="75" s="1"/>
  <c r="AW78" i="75"/>
  <c r="AW79" i="75"/>
  <c r="AW80" i="75"/>
  <c r="AW81" i="75"/>
  <c r="AX71" i="75"/>
  <c r="AX83" i="75" s="1"/>
  <c r="AW76" i="75"/>
  <c r="AW77" i="75" s="1"/>
  <c r="AZ74" i="75" l="1"/>
  <c r="AY85" i="75"/>
  <c r="AY86" i="75"/>
  <c r="AY84" i="75"/>
  <c r="AZ70" i="75"/>
  <c r="BA63" i="75"/>
  <c r="AZ68" i="75"/>
  <c r="AZ65" i="75"/>
  <c r="AZ66" i="75"/>
  <c r="AZ67" i="75"/>
  <c r="AZ69" i="75"/>
  <c r="AZ64" i="75"/>
  <c r="AZ73" i="75"/>
  <c r="AY75" i="75"/>
  <c r="AY87" i="75" s="1"/>
  <c r="AX80" i="75"/>
  <c r="AX78" i="75"/>
  <c r="AX79" i="75"/>
  <c r="AX81" i="75"/>
  <c r="AY71" i="75"/>
  <c r="AY83" i="75" s="1"/>
  <c r="AX76" i="75"/>
  <c r="AX77" i="75" s="1"/>
  <c r="AZ84" i="75" l="1"/>
  <c r="AZ85" i="75"/>
  <c r="AZ86" i="75"/>
  <c r="BB63" i="75"/>
  <c r="BA65" i="75"/>
  <c r="BA69" i="75"/>
  <c r="BA67" i="75"/>
  <c r="BA66" i="75"/>
  <c r="BA68" i="75"/>
  <c r="BA64" i="75"/>
  <c r="BA73" i="75"/>
  <c r="BA72" i="75"/>
  <c r="BB72" i="75" s="1"/>
  <c r="BA70" i="75"/>
  <c r="BA74" i="75"/>
  <c r="AZ75" i="75"/>
  <c r="AZ87" i="75" s="1"/>
  <c r="AY80" i="75"/>
  <c r="AY81" i="75"/>
  <c r="AY78" i="75"/>
  <c r="AY79" i="75"/>
  <c r="AZ71" i="75"/>
  <c r="AZ83" i="75" s="1"/>
  <c r="AY76" i="75"/>
  <c r="AY77" i="75" s="1"/>
  <c r="BB73" i="75" l="1"/>
  <c r="BB74" i="75"/>
  <c r="BB70" i="75"/>
  <c r="BA84" i="75"/>
  <c r="BA85" i="75"/>
  <c r="BA86" i="75"/>
  <c r="BC63" i="75"/>
  <c r="BC74" i="75" s="1"/>
  <c r="BB66" i="75"/>
  <c r="BB69" i="75"/>
  <c r="BB68" i="75"/>
  <c r="BB65" i="75"/>
  <c r="BB67" i="75"/>
  <c r="BB64" i="75"/>
  <c r="BA75" i="75"/>
  <c r="BA87" i="75" s="1"/>
  <c r="AZ78" i="75"/>
  <c r="AZ79" i="75"/>
  <c r="AZ80" i="75"/>
  <c r="AZ81" i="75"/>
  <c r="BA71" i="75"/>
  <c r="BA83" i="75" s="1"/>
  <c r="AZ76" i="75"/>
  <c r="AZ77" i="75" s="1"/>
  <c r="BC72" i="75" l="1"/>
  <c r="BB86" i="75"/>
  <c r="BB84" i="75"/>
  <c r="BB85" i="75"/>
  <c r="BC70" i="75"/>
  <c r="BD63" i="75"/>
  <c r="BC67" i="75"/>
  <c r="BC68" i="75"/>
  <c r="BC69" i="75"/>
  <c r="BC66" i="75"/>
  <c r="BC65" i="75"/>
  <c r="BC64" i="75"/>
  <c r="BC73" i="75"/>
  <c r="BB75" i="75"/>
  <c r="BB87" i="75" s="1"/>
  <c r="BA78" i="75"/>
  <c r="BA79" i="75"/>
  <c r="BA80" i="75"/>
  <c r="BA81" i="75"/>
  <c r="BB71" i="75"/>
  <c r="BB83" i="75" s="1"/>
  <c r="BA76" i="75"/>
  <c r="BA77" i="75" s="1"/>
  <c r="BC85" i="75" l="1"/>
  <c r="BC86" i="75"/>
  <c r="BC84" i="75"/>
  <c r="BE63" i="75"/>
  <c r="BD68" i="75"/>
  <c r="BD65" i="75"/>
  <c r="BD66" i="75"/>
  <c r="BD67" i="75"/>
  <c r="BD69" i="75"/>
  <c r="BD64" i="75"/>
  <c r="BD73" i="75"/>
  <c r="BD74" i="75"/>
  <c r="BE74" i="75" s="1"/>
  <c r="BD70" i="75"/>
  <c r="BD72" i="75"/>
  <c r="BC75" i="75"/>
  <c r="BC87" i="75" s="1"/>
  <c r="BB79" i="75"/>
  <c r="BB78" i="75"/>
  <c r="BB80" i="75"/>
  <c r="BB81" i="75"/>
  <c r="BC71" i="75"/>
  <c r="BC83" i="75" s="1"/>
  <c r="BB76" i="75"/>
  <c r="BB77" i="75" s="1"/>
  <c r="BE72" i="75" l="1"/>
  <c r="BD84" i="75"/>
  <c r="BD85" i="75"/>
  <c r="BD86" i="75"/>
  <c r="BE73" i="75"/>
  <c r="BE70" i="75"/>
  <c r="BF63" i="75"/>
  <c r="BF72" i="75" s="1"/>
  <c r="BE65" i="75"/>
  <c r="BE66" i="75"/>
  <c r="BE67" i="75"/>
  <c r="BE68" i="75"/>
  <c r="BE69" i="75"/>
  <c r="BE64" i="75"/>
  <c r="BD75" i="75"/>
  <c r="BD87" i="75" s="1"/>
  <c r="BC79" i="75"/>
  <c r="BC81" i="75"/>
  <c r="BC78" i="75"/>
  <c r="BC80" i="75"/>
  <c r="BD71" i="75"/>
  <c r="BD83" i="75" s="1"/>
  <c r="BC76" i="75"/>
  <c r="BC77" i="75" s="1"/>
  <c r="BF74" i="75" l="1"/>
  <c r="BE84" i="75"/>
  <c r="BE85" i="75"/>
  <c r="BE86" i="75"/>
  <c r="BF70" i="75"/>
  <c r="BG63" i="75"/>
  <c r="BF66" i="75"/>
  <c r="BF69" i="75"/>
  <c r="BF65" i="75"/>
  <c r="BF68" i="75"/>
  <c r="BF67" i="75"/>
  <c r="BF64" i="75"/>
  <c r="BF73" i="75"/>
  <c r="BE75" i="75"/>
  <c r="BE87" i="75" s="1"/>
  <c r="BD78" i="75"/>
  <c r="BD79" i="75"/>
  <c r="BD80" i="75"/>
  <c r="BD81" i="75"/>
  <c r="BE71" i="75"/>
  <c r="BE83" i="75" s="1"/>
  <c r="BD76" i="75"/>
  <c r="BD77" i="75" s="1"/>
  <c r="BF86" i="75" l="1"/>
  <c r="BF84" i="75"/>
  <c r="BF85" i="75"/>
  <c r="BH63" i="75"/>
  <c r="BG67" i="75"/>
  <c r="BG69" i="75"/>
  <c r="BG66" i="75"/>
  <c r="BG68" i="75"/>
  <c r="BG65" i="75"/>
  <c r="BG64" i="75"/>
  <c r="BG73" i="75"/>
  <c r="BG72" i="75"/>
  <c r="BH72" i="75" s="1"/>
  <c r="BG70" i="75"/>
  <c r="BG74" i="75"/>
  <c r="BF75" i="75"/>
  <c r="BF87" i="75" s="1"/>
  <c r="BE78" i="75"/>
  <c r="BE79" i="75"/>
  <c r="BE80" i="75"/>
  <c r="BE81" i="75"/>
  <c r="BF71" i="75"/>
  <c r="BF83" i="75" s="1"/>
  <c r="BE76" i="75"/>
  <c r="BE77" i="75" s="1"/>
  <c r="BH74" i="75" l="1"/>
  <c r="BG85" i="75"/>
  <c r="BG86" i="75"/>
  <c r="BG84" i="75"/>
  <c r="BH73" i="75"/>
  <c r="BH70" i="75"/>
  <c r="BI63" i="75"/>
  <c r="BH68" i="75"/>
  <c r="BH65" i="75"/>
  <c r="BH67" i="75"/>
  <c r="BH66" i="75"/>
  <c r="BH69" i="75"/>
  <c r="BH64" i="75"/>
  <c r="BG75" i="75"/>
  <c r="BG87" i="75" s="1"/>
  <c r="BF78" i="75"/>
  <c r="BF79" i="75"/>
  <c r="BF80" i="75"/>
  <c r="BF81" i="75"/>
  <c r="BG71" i="75"/>
  <c r="BG83" i="75" s="1"/>
  <c r="BF76" i="75"/>
  <c r="BF77" i="75" s="1"/>
  <c r="BH84" i="75" l="1"/>
  <c r="BH85" i="75"/>
  <c r="BH86" i="75"/>
  <c r="BI73" i="75"/>
  <c r="BI72" i="75"/>
  <c r="BI70" i="75"/>
  <c r="BJ63" i="75"/>
  <c r="BI65" i="75"/>
  <c r="BI66" i="75"/>
  <c r="BI67" i="75"/>
  <c r="BI68" i="75"/>
  <c r="BI69" i="75"/>
  <c r="BI64" i="75"/>
  <c r="BI74" i="75"/>
  <c r="BH75" i="75"/>
  <c r="BH87" i="75" s="1"/>
  <c r="BG78" i="75"/>
  <c r="BG81" i="75"/>
  <c r="BG80" i="75"/>
  <c r="BG79" i="75"/>
  <c r="BH71" i="75"/>
  <c r="BH83" i="75" s="1"/>
  <c r="BG76" i="75"/>
  <c r="BG77" i="75" s="1"/>
  <c r="BI84" i="75" l="1"/>
  <c r="BI85" i="75"/>
  <c r="BI86" i="75"/>
  <c r="BK63" i="75"/>
  <c r="BJ66" i="75"/>
  <c r="BJ65" i="75"/>
  <c r="BJ69" i="75"/>
  <c r="BJ67" i="75"/>
  <c r="BJ68" i="75"/>
  <c r="BJ64" i="75"/>
  <c r="BJ74" i="75"/>
  <c r="BJ70" i="75"/>
  <c r="BJ72" i="75"/>
  <c r="BJ73" i="75"/>
  <c r="BI75" i="75"/>
  <c r="BI87" i="75" s="1"/>
  <c r="BH78" i="75"/>
  <c r="BH79" i="75"/>
  <c r="BH80" i="75"/>
  <c r="BH81" i="75"/>
  <c r="BI71" i="75"/>
  <c r="BI83" i="75" s="1"/>
  <c r="BH76" i="75"/>
  <c r="BH77" i="75" s="1"/>
  <c r="BK70" i="75" l="1"/>
  <c r="BJ86" i="75"/>
  <c r="BJ84" i="75"/>
  <c r="BJ85" i="75"/>
  <c r="BK74" i="75"/>
  <c r="BL74" i="75" s="1"/>
  <c r="BK73" i="75"/>
  <c r="BL73" i="75" s="1"/>
  <c r="BK72" i="75"/>
  <c r="BL72" i="75" s="1"/>
  <c r="BK67" i="75"/>
  <c r="BK65" i="75"/>
  <c r="BK66" i="75"/>
  <c r="BK69" i="75"/>
  <c r="BK68" i="75"/>
  <c r="BK64" i="75"/>
  <c r="BL64" i="75" s="1"/>
  <c r="BJ75" i="75"/>
  <c r="BJ87" i="75" s="1"/>
  <c r="BI78" i="75"/>
  <c r="BI79" i="75"/>
  <c r="BI80" i="75"/>
  <c r="BI81" i="75"/>
  <c r="BJ71" i="75"/>
  <c r="BJ83" i="75" s="1"/>
  <c r="BI76" i="75"/>
  <c r="BI77" i="75" s="1"/>
  <c r="BL70" i="75" l="1"/>
  <c r="BK85" i="75"/>
  <c r="BL85" i="75" s="1"/>
  <c r="R58" i="75" s="1"/>
  <c r="BK86" i="75"/>
  <c r="BL86" i="75" s="1"/>
  <c r="R59" i="75" s="1"/>
  <c r="BK84" i="75"/>
  <c r="BL84" i="75" s="1"/>
  <c r="R57" i="75" s="1"/>
  <c r="BL65" i="75"/>
  <c r="BL69" i="75"/>
  <c r="BL66" i="75"/>
  <c r="BL68" i="75"/>
  <c r="BL67" i="75"/>
  <c r="BK75" i="75"/>
  <c r="BL75" i="75" s="1"/>
  <c r="BJ78" i="75"/>
  <c r="BJ79" i="75"/>
  <c r="BJ81" i="75"/>
  <c r="BJ80" i="75"/>
  <c r="BK71" i="75"/>
  <c r="BL71" i="75" s="1"/>
  <c r="BJ76" i="75"/>
  <c r="BJ77" i="75" s="1"/>
  <c r="O57" i="75" l="1"/>
  <c r="O59" i="75"/>
  <c r="O58" i="75"/>
  <c r="BK83" i="75"/>
  <c r="BL83" i="75" s="1"/>
  <c r="R56" i="75" s="1"/>
  <c r="BK87" i="75"/>
  <c r="BL87" i="75" s="1"/>
  <c r="R60" i="75" s="1"/>
  <c r="BK76" i="75"/>
  <c r="BK80" i="75"/>
  <c r="G59" i="75" s="1"/>
  <c r="BK78" i="75"/>
  <c r="G57" i="75" s="1"/>
  <c r="BK79" i="75"/>
  <c r="G58" i="75" s="1"/>
  <c r="BK81" i="75"/>
  <c r="G60" i="75" s="1"/>
  <c r="O60" i="75" l="1"/>
  <c r="O56" i="75"/>
  <c r="BK77" i="75"/>
  <c r="BL76" i="75"/>
  <c r="I60" i="75" l="1"/>
  <c r="I59" i="75" l="1"/>
  <c r="J59" i="75" s="1"/>
  <c r="J60" i="75"/>
  <c r="I58" i="75" l="1"/>
  <c r="J58" i="75" l="1"/>
  <c r="I57" i="75"/>
</calcChain>
</file>

<file path=xl/sharedStrings.xml><?xml version="1.0" encoding="utf-8"?>
<sst xmlns="http://schemas.openxmlformats.org/spreadsheetml/2006/main" count="264" uniqueCount="124">
  <si>
    <t>円/kWh</t>
    <rPh sb="0" eb="1">
      <t>エン</t>
    </rPh>
    <phoneticPr fontId="1"/>
  </si>
  <si>
    <t>等級４</t>
    <rPh sb="0" eb="2">
      <t>トウキュウ</t>
    </rPh>
    <phoneticPr fontId="1"/>
  </si>
  <si>
    <t>等級５</t>
    <rPh sb="0" eb="2">
      <t>トウキュウ</t>
    </rPh>
    <phoneticPr fontId="1"/>
  </si>
  <si>
    <t>等級６</t>
    <rPh sb="0" eb="2">
      <t>トウキュウ</t>
    </rPh>
    <phoneticPr fontId="1"/>
  </si>
  <si>
    <t>等級７</t>
    <rPh sb="0" eb="2">
      <t>トウキュウ</t>
    </rPh>
    <phoneticPr fontId="1"/>
  </si>
  <si>
    <t>単価</t>
    <rPh sb="0" eb="2">
      <t>タンカ</t>
    </rPh>
    <phoneticPr fontId="1"/>
  </si>
  <si>
    <t>年目</t>
    <rPh sb="0" eb="2">
      <t>ネンメ</t>
    </rPh>
    <phoneticPr fontId="1"/>
  </si>
  <si>
    <t>等級６（HEAT20のG2相当）</t>
    <rPh sb="0" eb="2">
      <t>トウキュウ</t>
    </rPh>
    <rPh sb="13" eb="15">
      <t>ソウトウ</t>
    </rPh>
    <phoneticPr fontId="1"/>
  </si>
  <si>
    <t>等級４（2025年に義務化される省エネ基準）</t>
    <rPh sb="0" eb="2">
      <t>トウキュウ</t>
    </rPh>
    <rPh sb="8" eb="9">
      <t>ネン</t>
    </rPh>
    <rPh sb="10" eb="13">
      <t>ギムカ</t>
    </rPh>
    <rPh sb="16" eb="17">
      <t>ショウ</t>
    </rPh>
    <rPh sb="19" eb="21">
      <t>キジュン</t>
    </rPh>
    <phoneticPr fontId="1"/>
  </si>
  <si>
    <t>等級５（ZEH相当・遅くとも2030年に義務化）</t>
    <rPh sb="0" eb="2">
      <t>トウキュウ</t>
    </rPh>
    <rPh sb="7" eb="9">
      <t>ソウトウ</t>
    </rPh>
    <rPh sb="10" eb="11">
      <t>オソ</t>
    </rPh>
    <rPh sb="18" eb="19">
      <t>ネン</t>
    </rPh>
    <rPh sb="20" eb="23">
      <t>ギムカ</t>
    </rPh>
    <phoneticPr fontId="1"/>
  </si>
  <si>
    <t>断熱基準</t>
    <rPh sb="0" eb="4">
      <t>ダンネツキジュン</t>
    </rPh>
    <phoneticPr fontId="1"/>
  </si>
  <si>
    <t>UA値</t>
    <rPh sb="2" eb="3">
      <t>チ</t>
    </rPh>
    <phoneticPr fontId="1"/>
  </si>
  <si>
    <t>％／年</t>
    <rPh sb="2" eb="3">
      <t>ネン</t>
    </rPh>
    <phoneticPr fontId="1"/>
  </si>
  <si>
    <t>等級７（HEAT20のG3相当）</t>
    <rPh sb="0" eb="2">
      <t>トウキュウ</t>
    </rPh>
    <rPh sb="13" eb="15">
      <t>ソウトウ</t>
    </rPh>
    <phoneticPr fontId="1"/>
  </si>
  <si>
    <t>6畳用</t>
    <rPh sb="1" eb="3">
      <t>ジョウヨウ</t>
    </rPh>
    <phoneticPr fontId="1"/>
  </si>
  <si>
    <t>万円</t>
    <rPh sb="0" eb="2">
      <t>マンエン</t>
    </rPh>
    <phoneticPr fontId="1"/>
  </si>
  <si>
    <t>入力</t>
    <rPh sb="0" eb="2">
      <t>ニュウリョク</t>
    </rPh>
    <phoneticPr fontId="1"/>
  </si>
  <si>
    <t>電力</t>
    <rPh sb="0" eb="2">
      <t>デンリョク</t>
    </rPh>
    <phoneticPr fontId="1"/>
  </si>
  <si>
    <t>4.0kW</t>
    <phoneticPr fontId="1"/>
  </si>
  <si>
    <t>2.8kW</t>
    <phoneticPr fontId="1"/>
  </si>
  <si>
    <t>2.2kW</t>
    <phoneticPr fontId="1"/>
  </si>
  <si>
    <t>14畳用</t>
    <rPh sb="2" eb="4">
      <t>ジョウヨウ</t>
    </rPh>
    <phoneticPr fontId="1"/>
  </si>
  <si>
    <t>10畳用</t>
    <rPh sb="2" eb="4">
      <t>ジョウヨウ</t>
    </rPh>
    <phoneticPr fontId="1"/>
  </si>
  <si>
    <t>円/kWh</t>
  </si>
  <si>
    <t>再生可能エネルギー発電促進賦課金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phoneticPr fontId="1"/>
  </si>
  <si>
    <t>燃料費等調整単価</t>
    <rPh sb="0" eb="3">
      <t>ネンリョウヒ</t>
    </rPh>
    <rPh sb="3" eb="4">
      <t>トウ</t>
    </rPh>
    <rPh sb="4" eb="6">
      <t>チョウセイ</t>
    </rPh>
    <rPh sb="6" eb="8">
      <t>タンカ</t>
    </rPh>
    <phoneticPr fontId="1"/>
  </si>
  <si>
    <t>エネルギー単価</t>
    <rPh sb="5" eb="7">
      <t>タンカ</t>
    </rPh>
    <phoneticPr fontId="1"/>
  </si>
  <si>
    <t>【エアコン費用の参考値】</t>
    <rPh sb="5" eb="7">
      <t>ヒヨウ</t>
    </rPh>
    <rPh sb="8" eb="11">
      <t>サンコウチ</t>
    </rPh>
    <phoneticPr fontId="1"/>
  </si>
  <si>
    <t>年間冷暖房負荷
[kWh]</t>
    <rPh sb="0" eb="2">
      <t>ネンカン</t>
    </rPh>
    <rPh sb="2" eb="7">
      <t>レイダンボウフカ</t>
    </rPh>
    <phoneticPr fontId="1"/>
  </si>
  <si>
    <t>電力量料金(301kW～)</t>
    <rPh sb="0" eb="3">
      <t>デンリョクリョウ</t>
    </rPh>
    <rPh sb="3" eb="5">
      <t>リョウキン</t>
    </rPh>
    <phoneticPr fontId="1"/>
  </si>
  <si>
    <t>北九州市健康省エネ住宅推奨基準モデル</t>
    <rPh sb="0" eb="4">
      <t>キタキュウシュウシ</t>
    </rPh>
    <rPh sb="4" eb="7">
      <t>ケンコウショウ</t>
    </rPh>
    <rPh sb="9" eb="11">
      <t>ジュウタク</t>
    </rPh>
    <rPh sb="11" eb="13">
      <t>スイショウ</t>
    </rPh>
    <rPh sb="13" eb="15">
      <t>キジュン</t>
    </rPh>
    <phoneticPr fontId="1"/>
  </si>
  <si>
    <t>推奨基準</t>
    <rPh sb="0" eb="2">
      <t>スイショウ</t>
    </rPh>
    <rPh sb="2" eb="4">
      <t>キジュン</t>
    </rPh>
    <phoneticPr fontId="1"/>
  </si>
  <si>
    <t>年</t>
    <rPh sb="0" eb="1">
      <t>ネン</t>
    </rPh>
    <phoneticPr fontId="1"/>
  </si>
  <si>
    <t>入力</t>
    <rPh sb="0" eb="2">
      <t>ニュウリョク</t>
    </rPh>
    <phoneticPr fontId="1"/>
  </si>
  <si>
    <t>断熱基準</t>
    <phoneticPr fontId="1"/>
  </si>
  <si>
    <t>工事費</t>
  </si>
  <si>
    <t>[万円]</t>
  </si>
  <si>
    <t>〃</t>
    <phoneticPr fontId="1"/>
  </si>
  <si>
    <t>①LDK（い）</t>
    <phoneticPr fontId="1"/>
  </si>
  <si>
    <t>②LDK（い）</t>
    <phoneticPr fontId="1"/>
  </si>
  <si>
    <t>③LDK（い）</t>
    <phoneticPr fontId="1"/>
  </si>
  <si>
    <t>④和室（ろ）</t>
    <rPh sb="1" eb="3">
      <t>ワシツ</t>
    </rPh>
    <phoneticPr fontId="1"/>
  </si>
  <si>
    <t>⑤居室（ろ）</t>
    <rPh sb="1" eb="3">
      <t>キョシツ</t>
    </rPh>
    <phoneticPr fontId="1"/>
  </si>
  <si>
    <t>⑥居室（ろ）</t>
    <rPh sb="1" eb="3">
      <t>キョシツ</t>
    </rPh>
    <phoneticPr fontId="1"/>
  </si>
  <si>
    <t>２台(③⑤)設置</t>
    <rPh sb="1" eb="2">
      <t>ダイ</t>
    </rPh>
    <rPh sb="6" eb="8">
      <t>セッチ</t>
    </rPh>
    <phoneticPr fontId="1"/>
  </si>
  <si>
    <t>２台(②⑥)設置</t>
    <rPh sb="1" eb="2">
      <t>ダイ</t>
    </rPh>
    <rPh sb="6" eb="8">
      <t>セッチ</t>
    </rPh>
    <phoneticPr fontId="1"/>
  </si>
  <si>
    <t>３台(②⑤⑥)設置</t>
    <rPh sb="1" eb="2">
      <t>ダイ</t>
    </rPh>
    <rPh sb="7" eb="9">
      <t>セッチ</t>
    </rPh>
    <phoneticPr fontId="1"/>
  </si>
  <si>
    <t>２台(②⑥)更新</t>
    <rPh sb="1" eb="2">
      <t>ダイ</t>
    </rPh>
    <rPh sb="6" eb="8">
      <t>コウシン</t>
    </rPh>
    <phoneticPr fontId="1"/>
  </si>
  <si>
    <t>４台(①⑤×3)設置</t>
    <rPh sb="1" eb="2">
      <t>ダイ</t>
    </rPh>
    <rPh sb="8" eb="10">
      <t>セッチ</t>
    </rPh>
    <phoneticPr fontId="1"/>
  </si>
  <si>
    <t>２台(①⑤)更新</t>
    <rPh sb="1" eb="2">
      <t>ダイ</t>
    </rPh>
    <rPh sb="6" eb="8">
      <t>コウシン</t>
    </rPh>
    <phoneticPr fontId="1"/>
  </si>
  <si>
    <t>５台(①④⑤×3)設置</t>
    <rPh sb="1" eb="2">
      <t>ダイ</t>
    </rPh>
    <rPh sb="9" eb="11">
      <t>セッチ</t>
    </rPh>
    <phoneticPr fontId="1"/>
  </si>
  <si>
    <t>初期設置</t>
    <rPh sb="0" eb="4">
      <t>ショキセッチ</t>
    </rPh>
    <phoneticPr fontId="1"/>
  </si>
  <si>
    <t>費用</t>
    <rPh sb="0" eb="2">
      <t>ヒヨウ</t>
    </rPh>
    <phoneticPr fontId="1"/>
  </si>
  <si>
    <t>適用</t>
    <rPh sb="0" eb="2">
      <t>テキヨウ</t>
    </rPh>
    <phoneticPr fontId="1"/>
  </si>
  <si>
    <t>備考</t>
    <rPh sb="0" eb="2">
      <t>ビコウ</t>
    </rPh>
    <phoneticPr fontId="1"/>
  </si>
  <si>
    <t>費用</t>
    <phoneticPr fontId="1"/>
  </si>
  <si>
    <t>項目</t>
    <rPh sb="0" eb="2">
      <t>コウモク</t>
    </rPh>
    <phoneticPr fontId="1"/>
  </si>
  <si>
    <t>■ 断熱基準ごとのエアコン設置台数と更新の条件</t>
    <rPh sb="2" eb="4">
      <t>ダンネツ</t>
    </rPh>
    <rPh sb="4" eb="6">
      <t>キジュン</t>
    </rPh>
    <rPh sb="13" eb="15">
      <t>セッチ</t>
    </rPh>
    <rPh sb="15" eb="17">
      <t>ダイスウ</t>
    </rPh>
    <rPh sb="18" eb="20">
      <t>コウシン</t>
    </rPh>
    <rPh sb="21" eb="23">
      <t>ジョウケン</t>
    </rPh>
    <phoneticPr fontId="1"/>
  </si>
  <si>
    <t>■ 年間冷暖房負荷</t>
    <rPh sb="2" eb="9">
      <t>ネンカンレイダンボウフカ</t>
    </rPh>
    <phoneticPr fontId="1"/>
  </si>
  <si>
    <t>■ エネルギー単価</t>
    <rPh sb="7" eb="9">
      <t>タンカ</t>
    </rPh>
    <phoneticPr fontId="1"/>
  </si>
  <si>
    <t>■ 等級４との断熱工事費差額を回収できる年数</t>
    <rPh sb="2" eb="4">
      <t>トウキュウ</t>
    </rPh>
    <rPh sb="7" eb="9">
      <t>ダンネツ</t>
    </rPh>
    <rPh sb="9" eb="11">
      <t>コウジ</t>
    </rPh>
    <rPh sb="11" eb="12">
      <t>ヒ</t>
    </rPh>
    <rPh sb="12" eb="14">
      <t>サガク</t>
    </rPh>
    <rPh sb="15" eb="17">
      <t>カイシュウ</t>
    </rPh>
    <rPh sb="20" eb="22">
      <t>ネンスウ</t>
    </rPh>
    <phoneticPr fontId="1"/>
  </si>
  <si>
    <t>■ 最安水準</t>
    <rPh sb="2" eb="4">
      <t>サイヤス</t>
    </rPh>
    <rPh sb="4" eb="6">
      <t>スイジュン</t>
    </rPh>
    <phoneticPr fontId="1"/>
  </si>
  <si>
    <t>更新1回目</t>
    <rPh sb="0" eb="2">
      <t>コウシン</t>
    </rPh>
    <rPh sb="3" eb="5">
      <t>カイメ</t>
    </rPh>
    <phoneticPr fontId="1"/>
  </si>
  <si>
    <t>更新2回目</t>
    <rPh sb="0" eb="2">
      <t>コウシン</t>
    </rPh>
    <rPh sb="3" eb="5">
      <t>カイメ</t>
    </rPh>
    <phoneticPr fontId="1"/>
  </si>
  <si>
    <t>更新3回目</t>
    <rPh sb="0" eb="2">
      <t>コウシン</t>
    </rPh>
    <rPh sb="3" eb="5">
      <t>カイメ</t>
    </rPh>
    <phoneticPr fontId="1"/>
  </si>
  <si>
    <t>更新4回目</t>
    <rPh sb="0" eb="2">
      <t>コウシン</t>
    </rPh>
    <rPh sb="3" eb="5">
      <t>カイメ</t>
    </rPh>
    <phoneticPr fontId="1"/>
  </si>
  <si>
    <t>２台(③⑤)更新</t>
    <rPh sb="1" eb="2">
      <t>ダイ</t>
    </rPh>
    <rPh sb="6" eb="8">
      <t>コウシン</t>
    </rPh>
    <phoneticPr fontId="1"/>
  </si>
  <si>
    <t>min</t>
    <phoneticPr fontId="1"/>
  </si>
  <si>
    <t>「等級７」が最安</t>
    <rPh sb="1" eb="3">
      <t>トウキュウ</t>
    </rPh>
    <rPh sb="6" eb="8">
      <t>サイヤス</t>
    </rPh>
    <phoneticPr fontId="1"/>
  </si>
  <si>
    <t>「等級６」が最安</t>
    <phoneticPr fontId="1"/>
  </si>
  <si>
    <t>「等級５」が最安</t>
    <phoneticPr fontId="1"/>
  </si>
  <si>
    <t xml:space="preserve">断熱工事費
</t>
    <rPh sb="0" eb="2">
      <t>ダンネツ</t>
    </rPh>
    <rPh sb="2" eb="5">
      <t>コウジヒ</t>
    </rPh>
    <phoneticPr fontId="1"/>
  </si>
  <si>
    <t>[万円]</t>
    <phoneticPr fontId="1"/>
  </si>
  <si>
    <t>■ 断熱工事の主な仕様と費用・ローン返済額</t>
    <rPh sb="2" eb="4">
      <t>ダンネツ</t>
    </rPh>
    <rPh sb="4" eb="6">
      <t>コウジ</t>
    </rPh>
    <rPh sb="7" eb="8">
      <t>オモ</t>
    </rPh>
    <rPh sb="9" eb="11">
      <t>シヨウ</t>
    </rPh>
    <rPh sb="12" eb="14">
      <t>ヒヨウ</t>
    </rPh>
    <rPh sb="18" eb="21">
      <t>ヘンサイガク</t>
    </rPh>
    <phoneticPr fontId="1"/>
  </si>
  <si>
    <t>＊日本の物価上昇率の目標２％</t>
    <rPh sb="1" eb="3">
      <t>ニホン</t>
    </rPh>
    <rPh sb="4" eb="9">
      <t>ブッカジョウショウリツ</t>
    </rPh>
    <rPh sb="10" eb="12">
      <t>モクヒョウ</t>
    </rPh>
    <phoneticPr fontId="1"/>
  </si>
  <si>
    <t>断熱工事の主な仕様例</t>
    <rPh sb="9" eb="10">
      <t>レイ</t>
    </rPh>
    <phoneticPr fontId="1"/>
  </si>
  <si>
    <t>＊色付きセルを含む全ての数値をカスタマイズすることができます。</t>
    <rPh sb="1" eb="3">
      <t>イロツ</t>
    </rPh>
    <rPh sb="7" eb="8">
      <t>フク</t>
    </rPh>
    <rPh sb="9" eb="10">
      <t>スベ</t>
    </rPh>
    <rPh sb="12" eb="14">
      <t>スウチ</t>
    </rPh>
    <phoneticPr fontId="1"/>
  </si>
  <si>
    <t>＊断熱工事費のローン返済額＝(各基準の)断熱工事費×工事費のローン返済額÷工事費</t>
    <rPh sb="1" eb="3">
      <t>ダンネツ</t>
    </rPh>
    <rPh sb="3" eb="6">
      <t>コウジヒ</t>
    </rPh>
    <rPh sb="10" eb="13">
      <t>ヘンサイガク</t>
    </rPh>
    <rPh sb="15" eb="16">
      <t>カク</t>
    </rPh>
    <rPh sb="16" eb="18">
      <t>キジュン</t>
    </rPh>
    <rPh sb="20" eb="25">
      <t>ダンネツコウジヒ</t>
    </rPh>
    <rPh sb="26" eb="29">
      <t>コウジヒ</t>
    </rPh>
    <rPh sb="33" eb="36">
      <t>ヘンサイガク</t>
    </rPh>
    <rPh sb="37" eb="40">
      <t>コウジヒ</t>
    </rPh>
    <phoneticPr fontId="1"/>
  </si>
  <si>
    <t>３台(①⑤×2)更新</t>
    <rPh sb="1" eb="2">
      <t>ダイ</t>
    </rPh>
    <rPh sb="8" eb="10">
      <t>コウシン</t>
    </rPh>
    <phoneticPr fontId="1"/>
  </si>
  <si>
    <t>３台(②⑤⑥)更新</t>
    <rPh sb="1" eb="2">
      <t>ダイ</t>
    </rPh>
    <rPh sb="7" eb="9">
      <t>コウシン</t>
    </rPh>
    <phoneticPr fontId="1"/>
  </si>
  <si>
    <t>断熱基準</t>
    <rPh sb="0" eb="4">
      <t>ダンネツキジュン</t>
    </rPh>
    <phoneticPr fontId="1"/>
  </si>
  <si>
    <t>エアコン設置個所・設置数の想定</t>
    <rPh sb="4" eb="6">
      <t>セッチ</t>
    </rPh>
    <rPh sb="6" eb="8">
      <t>カショ</t>
    </rPh>
    <rPh sb="9" eb="11">
      <t>セッチ</t>
    </rPh>
    <rPh sb="11" eb="12">
      <t>スウ</t>
    </rPh>
    <rPh sb="13" eb="15">
      <t>ソウテイ</t>
    </rPh>
    <phoneticPr fontId="1"/>
  </si>
  <si>
    <t>【1F】③LDK(い)2.2kW、【2F】⑤居室(ろ)2.2kW</t>
    <rPh sb="22" eb="24">
      <t>キョシツ</t>
    </rPh>
    <phoneticPr fontId="1"/>
  </si>
  <si>
    <t>【1F】②LDK(い)2.8kW、【2F】⑥居室(ろ)2.8kW</t>
    <rPh sb="22" eb="24">
      <t>キョシツ</t>
    </rPh>
    <phoneticPr fontId="1"/>
  </si>
  <si>
    <t>【1F】①LDK(い)4.0kW、【2F】⑤居室(ろ)2.2kW×3室</t>
    <rPh sb="22" eb="24">
      <t>キョシツ</t>
    </rPh>
    <rPh sb="34" eb="35">
      <t>シツ</t>
    </rPh>
    <phoneticPr fontId="1"/>
  </si>
  <si>
    <t>【1F】②LDK(い)2.8kW、【2F】⑤居室(ろ)2.2kW、⑥居室(ろ)2.8kW</t>
    <rPh sb="34" eb="36">
      <t>キョシツ</t>
    </rPh>
    <phoneticPr fontId="1"/>
  </si>
  <si>
    <t>【1F】①LDK(い)4.0kW、④和室(ろ)2,2kW,【2F】⑤居室(ろ)2.2kW×3室</t>
    <rPh sb="18" eb="20">
      <t>ワシツ</t>
    </rPh>
    <rPh sb="34" eb="36">
      <t>キョシツ</t>
    </rPh>
    <rPh sb="46" eb="47">
      <t>シツ</t>
    </rPh>
    <phoneticPr fontId="1"/>
  </si>
  <si>
    <t>＊年間冷暖房負荷は、熱負荷計算ソフト（ホームズ君『省エネ診断エキスパート』V4.24）を使用して算出</t>
    <rPh sb="1" eb="8">
      <t>ネンカンレイダンボウフカ</t>
    </rPh>
    <rPh sb="48" eb="50">
      <t>サンシュツ</t>
    </rPh>
    <phoneticPr fontId="1"/>
  </si>
  <si>
    <t>＊気象データは、拡張アメダス気象データ（標準年EA 気象データ2010年版）を使用。気象地点は、福岡県八幡</t>
    <rPh sb="1" eb="3">
      <t>キショウ</t>
    </rPh>
    <phoneticPr fontId="1"/>
  </si>
  <si>
    <t>＊規制料金メニューの上限単価</t>
    <rPh sb="1" eb="5">
      <t>キセイリョウキン</t>
    </rPh>
    <rPh sb="10" eb="12">
      <t>ジョウゲン</t>
    </rPh>
    <rPh sb="12" eb="14">
      <t>タンカ</t>
    </rPh>
    <phoneticPr fontId="1"/>
  </si>
  <si>
    <t>＊2022年度単価</t>
    <rPh sb="5" eb="6">
      <t>ネン</t>
    </rPh>
    <rPh sb="6" eb="7">
      <t>ド</t>
    </rPh>
    <rPh sb="7" eb="9">
      <t>タンカ</t>
    </rPh>
    <phoneticPr fontId="1"/>
  </si>
  <si>
    <t>等級4
との差額</t>
    <rPh sb="0" eb="2">
      <t>トウキュウ</t>
    </rPh>
    <rPh sb="6" eb="7">
      <t>サ</t>
    </rPh>
    <rPh sb="7" eb="8">
      <t>ガク</t>
    </rPh>
    <phoneticPr fontId="1"/>
  </si>
  <si>
    <t>断熱工事費の
ローン返済額</t>
    <rPh sb="0" eb="2">
      <t>ダンネツ</t>
    </rPh>
    <rPh sb="2" eb="5">
      <t>コウジヒ</t>
    </rPh>
    <rPh sb="10" eb="13">
      <t>ヘンサイガク</t>
    </rPh>
    <phoneticPr fontId="1"/>
  </si>
  <si>
    <t>工事費
の頭金</t>
    <rPh sb="5" eb="7">
      <t>アタマキン</t>
    </rPh>
    <phoneticPr fontId="1"/>
  </si>
  <si>
    <t>「工事費-頭金」の
ローン返済額</t>
    <rPh sb="5" eb="7">
      <t>アタマキン</t>
    </rPh>
    <rPh sb="13" eb="16">
      <t>ヘンサイガク</t>
    </rPh>
    <phoneticPr fontId="1"/>
  </si>
  <si>
    <t>＊工事費のローン返済額は、フラット35ローンシミュレーション(https://www.flat35.com/simulation/simu_01.html)により算出</t>
    <rPh sb="1" eb="4">
      <t>コウジヒ</t>
    </rPh>
    <rPh sb="8" eb="11">
      <t>ヘンサイガク</t>
    </rPh>
    <rPh sb="81" eb="83">
      <t>サンシュツ</t>
    </rPh>
    <phoneticPr fontId="1"/>
  </si>
  <si>
    <t>＊断熱工事費は、平成25年 省エネルギー基準に準拠した算定・判断の方法及び解説Ⅱ住宅のプラン(120.08㎡)で、上記の仕様により建築した場合の費用を算出</t>
    <rPh sb="1" eb="3">
      <t>ダンネツ</t>
    </rPh>
    <rPh sb="3" eb="6">
      <t>コウジヒ</t>
    </rPh>
    <rPh sb="57" eb="59">
      <t>ジョウキ</t>
    </rPh>
    <rPh sb="60" eb="62">
      <t>シヨウ</t>
    </rPh>
    <rPh sb="65" eb="67">
      <t>ケンチク</t>
    </rPh>
    <rPh sb="69" eb="71">
      <t>バアイ</t>
    </rPh>
    <rPh sb="72" eb="74">
      <t>ヒヨウ</t>
    </rPh>
    <rPh sb="75" eb="77">
      <t>サンシュツ</t>
    </rPh>
    <phoneticPr fontId="1"/>
  </si>
  <si>
    <t>←フラット35S（ZEH以上の金利優遇：5年目まで1.03%、10年目まで1.28%、11年目以降1.53%）</t>
    <rPh sb="12" eb="14">
      <t>イジョウ</t>
    </rPh>
    <rPh sb="15" eb="17">
      <t>キンリ</t>
    </rPh>
    <rPh sb="17" eb="19">
      <t>ユウグウ</t>
    </rPh>
    <rPh sb="21" eb="22">
      <t>ネン</t>
    </rPh>
    <rPh sb="22" eb="23">
      <t>メ</t>
    </rPh>
    <rPh sb="33" eb="34">
      <t>ネン</t>
    </rPh>
    <rPh sb="34" eb="35">
      <t>メ</t>
    </rPh>
    <rPh sb="45" eb="46">
      <t>ネン</t>
    </rPh>
    <rPh sb="46" eb="47">
      <t>メ</t>
    </rPh>
    <rPh sb="47" eb="49">
      <t>イコウ</t>
    </rPh>
    <phoneticPr fontId="1"/>
  </si>
  <si>
    <t>＊九州電力 従量電灯Ｂ単価(R4.9時点)</t>
    <rPh sb="1" eb="5">
      <t>キュウシュウデンリョク</t>
    </rPh>
    <rPh sb="6" eb="10">
      <t>ジュウリョウデントウ</t>
    </rPh>
    <rPh sb="11" eb="13">
      <t>タンカ</t>
    </rPh>
    <rPh sb="18" eb="20">
      <t>ジテン</t>
    </rPh>
    <phoneticPr fontId="1"/>
  </si>
  <si>
    <t>←フラット35（金利優遇無し1.53%）</t>
    <rPh sb="8" eb="10">
      <t>キンリ</t>
    </rPh>
    <rPh sb="10" eb="12">
      <t>ユウグウ</t>
    </rPh>
    <rPh sb="12" eb="13">
      <t>ナ</t>
    </rPh>
    <phoneticPr fontId="1"/>
  </si>
  <si>
    <t>電気料金</t>
    <rPh sb="0" eb="4">
      <t>デンキリョウキン</t>
    </rPh>
    <phoneticPr fontId="1"/>
  </si>
  <si>
    <t>月額総計</t>
    <rPh sb="0" eb="2">
      <t>ゲツガク</t>
    </rPh>
    <rPh sb="2" eb="4">
      <t>ソウケイ</t>
    </rPh>
    <phoneticPr fontId="1"/>
  </si>
  <si>
    <t>計</t>
    <rPh sb="0" eb="1">
      <t>ケイ</t>
    </rPh>
    <phoneticPr fontId="1"/>
  </si>
  <si>
    <t>外壁：高性能グラスウール16K t85
窓　：ペア（U値=1.90）</t>
    <rPh sb="0" eb="2">
      <t>ガイヘキ</t>
    </rPh>
    <rPh sb="20" eb="21">
      <t>：</t>
    </rPh>
    <phoneticPr fontId="1"/>
  </si>
  <si>
    <r>
      <t>天井：通常グラスウール18K t210
床　：A</t>
    </r>
    <r>
      <rPr>
        <sz val="8"/>
        <rFont val="BIZ UDゴシック"/>
        <family val="3"/>
        <charset val="128"/>
      </rPr>
      <t>種押出法ﾎﾟﾘｽﾁﾚﾝﾌｫｰﾑ保温板3種 t65</t>
    </r>
    <rPh sb="0" eb="2">
      <t>テンジョウ</t>
    </rPh>
    <rPh sb="20" eb="21">
      <t>ユカ</t>
    </rPh>
    <rPh sb="24" eb="25">
      <t>シュ</t>
    </rPh>
    <rPh sb="25" eb="27">
      <t>オシダシ</t>
    </rPh>
    <rPh sb="27" eb="28">
      <t>ホウ</t>
    </rPh>
    <rPh sb="38" eb="40">
      <t>ホオン</t>
    </rPh>
    <rPh sb="40" eb="41">
      <t>イタ</t>
    </rPh>
    <rPh sb="41" eb="42">
      <t>３</t>
    </rPh>
    <rPh sb="43" eb="44">
      <t>ｔ</t>
    </rPh>
    <phoneticPr fontId="1"/>
  </si>
  <si>
    <t>外壁：高性能グラスウール16K t75
窓　：ペア（U値=4.65）</t>
    <rPh sb="0" eb="2">
      <t>ガイヘキ</t>
    </rPh>
    <rPh sb="20" eb="21">
      <t>マド</t>
    </rPh>
    <phoneticPr fontId="1"/>
  </si>
  <si>
    <r>
      <t>天井：通常グラスウール14K t155
床　：</t>
    </r>
    <r>
      <rPr>
        <sz val="8"/>
        <rFont val="BIZ UDゴシック"/>
        <family val="3"/>
        <charset val="128"/>
      </rPr>
      <t>A種押出法ﾎﾟﾘｽﾁﾚﾝﾌｫｰﾑ保温板3種 t65</t>
    </r>
    <rPh sb="0" eb="2">
      <t>テンジョウ</t>
    </rPh>
    <rPh sb="20" eb="21">
      <t>ユカ</t>
    </rPh>
    <rPh sb="24" eb="25">
      <t>シュ</t>
    </rPh>
    <rPh sb="25" eb="27">
      <t>オシダシ</t>
    </rPh>
    <rPh sb="27" eb="28">
      <t>ホウ</t>
    </rPh>
    <rPh sb="38" eb="40">
      <t>ホオン</t>
    </rPh>
    <rPh sb="40" eb="41">
      <t>イタ</t>
    </rPh>
    <rPh sb="41" eb="42">
      <t>３</t>
    </rPh>
    <rPh sb="43" eb="44">
      <t>ｔ</t>
    </rPh>
    <phoneticPr fontId="1"/>
  </si>
  <si>
    <t>外壁：高性能グラスウール36K t105
窓　：ペア（U値=1.60）</t>
    <rPh sb="0" eb="2">
      <t>ガイヘキ</t>
    </rPh>
    <rPh sb="21" eb="22">
      <t>マド</t>
    </rPh>
    <phoneticPr fontId="1"/>
  </si>
  <si>
    <t>天井：高性能グラスウール14K t310
床　：高性能グラスウール36K t105</t>
    <rPh sb="0" eb="2">
      <t>テンジョウ</t>
    </rPh>
    <rPh sb="21" eb="22">
      <t>ユカ</t>
    </rPh>
    <phoneticPr fontId="1"/>
  </si>
  <si>
    <t>外壁：高性能グラスウール36K t105
窓　：トリプル（U値=1.00）</t>
    <rPh sb="0" eb="2">
      <t>ガイヘキ</t>
    </rPh>
    <rPh sb="21" eb="22">
      <t>マド</t>
    </rPh>
    <phoneticPr fontId="1"/>
  </si>
  <si>
    <t>外壁：高性能グラスウール36K t105＋フェノールフォーム t90
窓　：トリプル（U値=1.00）</t>
    <rPh sb="0" eb="2">
      <t>ガイヘキ</t>
    </rPh>
    <rPh sb="35" eb="36">
      <t>マド</t>
    </rPh>
    <rPh sb="44" eb="45">
      <t>チ</t>
    </rPh>
    <phoneticPr fontId="1"/>
  </si>
  <si>
    <t>天井：高性能グラスウール14K t310
床　：フェノールフォーム t90</t>
    <rPh sb="0" eb="2">
      <t>テンジョウ</t>
    </rPh>
    <rPh sb="21" eb="22">
      <t>ユカ</t>
    </rPh>
    <phoneticPr fontId="1"/>
  </si>
  <si>
    <t>「推奨値」が最安</t>
    <rPh sb="3" eb="4">
      <t>チ</t>
    </rPh>
    <phoneticPr fontId="1"/>
  </si>
  <si>
    <t>北九州市健康省エネ住宅 kitaQ ZEH</t>
    <rPh sb="0" eb="4">
      <t>キタキュウシュウシ</t>
    </rPh>
    <rPh sb="4" eb="7">
      <t>ケンコウショウ</t>
    </rPh>
    <rPh sb="9" eb="11">
      <t>ジュウタク</t>
    </rPh>
    <phoneticPr fontId="1"/>
  </si>
  <si>
    <t>単価上昇率</t>
    <rPh sb="0" eb="2">
      <t>タンカ</t>
    </rPh>
    <rPh sb="2" eb="4">
      <t>ジョウショウ</t>
    </rPh>
    <rPh sb="4" eb="5">
      <t>リツ</t>
    </rPh>
    <phoneticPr fontId="1"/>
  </si>
  <si>
    <t>（参考）</t>
    <rPh sb="1" eb="3">
      <t>サンコウ</t>
    </rPh>
    <phoneticPr fontId="1"/>
  </si>
  <si>
    <t>等級４</t>
    <rPh sb="0" eb="2">
      <t>トウキュウ</t>
    </rPh>
    <phoneticPr fontId="1"/>
  </si>
  <si>
    <t>等級７</t>
    <rPh sb="0" eb="2">
      <t>トウキュウ</t>
    </rPh>
    <phoneticPr fontId="1"/>
  </si>
  <si>
    <t>等級６</t>
    <rPh sb="0" eb="2">
      <t>トウキュウ</t>
    </rPh>
    <phoneticPr fontId="1"/>
  </si>
  <si>
    <t>等級５</t>
    <rPh sb="0" eb="2">
      <t>トウキュウ</t>
    </rPh>
    <phoneticPr fontId="1"/>
  </si>
  <si>
    <t>kitaQ ZEH</t>
    <phoneticPr fontId="1"/>
  </si>
  <si>
    <t>■ 比較対象（入力値）と各等級とのトータルコスト比較</t>
    <rPh sb="7" eb="10">
      <t>ニュウリョクチ</t>
    </rPh>
    <rPh sb="12" eb="15">
      <t>カクトウキュウ</t>
    </rPh>
    <rPh sb="24" eb="26">
      <t>ヒカク</t>
    </rPh>
    <phoneticPr fontId="1"/>
  </si>
  <si>
    <t>入力値との比較</t>
    <rPh sb="0" eb="3">
      <t>ニュウリョクチ</t>
    </rPh>
    <rPh sb="5" eb="7">
      <t>ヒカク</t>
    </rPh>
    <phoneticPr fontId="1"/>
  </si>
  <si>
    <t>＊色付きのセルに試算したい建物の各金額を入力します。</t>
    <rPh sb="1" eb="3">
      <t>イロツ</t>
    </rPh>
    <rPh sb="8" eb="10">
      <t>シサン</t>
    </rPh>
    <rPh sb="13" eb="15">
      <t>タテモノ</t>
    </rPh>
    <rPh sb="16" eb="19">
      <t>カクキンガク</t>
    </rPh>
    <rPh sb="20" eb="2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</si>
</sst>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0.0"/>
    <numFmt numFmtId="177" formatCode="0.00_ "/>
    <numFmt numFmtId="178" formatCode="#,##0.0_);[Red]\(#,##0.0\)"/>
    <numFmt numFmtId="179" formatCode="#,##0_ "/>
    <numFmt numFmtId="180" formatCode="0&quot;年&quot;&quot;～&quot;"/>
    <numFmt numFmtId="181" formatCode="0&quot;年&quot;&quot;ま&quot;&quot;で&quot;"/>
    <numFmt numFmtId="182" formatCode="0_);[Red]\(0\)"/>
    <numFmt numFmtId="183" formatCode="&quot;＋&quot;0&quot; &quot;"/>
    <numFmt numFmtId="184" formatCode="0_ "/>
    <numFmt numFmtId="185" formatCode="&quot;等&quot;&quot;級&quot;\7&quot;と&quot;&quot;比&quot;&quot;べ&quot;&quot;た&quot;&quot;ら、&quot;0&quot;年&quot;"/>
    <numFmt numFmtId="186" formatCode="&quot;kitaQ ZEHと比べたら、&quot;0&quot;年&quot;"/>
    <numFmt numFmtId="187" formatCode="&quot;等級６と比べたら、&quot;0&quot;年&quot;"/>
    <numFmt numFmtId="188" formatCode="&quot;等級５と比べたら、&quot;0&quot;年&quot;"/>
    <numFmt numFmtId="189" formatCode="&quot;等級４と比べたら、&quot;0&quot;年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12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8A7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179" fontId="7" fillId="0" borderId="0" xfId="0" applyNumberFormat="1" applyFont="1">
      <alignment vertical="center"/>
    </xf>
    <xf numFmtId="0" fontId="6" fillId="4" borderId="11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2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left" vertical="center" indent="1"/>
    </xf>
    <xf numFmtId="0" fontId="6" fillId="0" borderId="0" xfId="0" applyFo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>
      <alignment vertical="center"/>
    </xf>
    <xf numFmtId="179" fontId="6" fillId="0" borderId="0" xfId="0" applyNumberFormat="1" applyFo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right" vertical="center"/>
    </xf>
    <xf numFmtId="0" fontId="7" fillId="4" borderId="4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/>
    </xf>
    <xf numFmtId="183" fontId="8" fillId="0" borderId="11" xfId="0" applyNumberFormat="1" applyFont="1" applyFill="1" applyBorder="1" applyAlignment="1">
      <alignment horizontal="right" vertical="center"/>
    </xf>
    <xf numFmtId="183" fontId="8" fillId="0" borderId="3" xfId="0" applyNumberFormat="1" applyFont="1" applyFill="1" applyBorder="1" applyAlignment="1">
      <alignment horizontal="right" vertical="center"/>
    </xf>
    <xf numFmtId="184" fontId="7" fillId="0" borderId="0" xfId="0" applyNumberFormat="1" applyFont="1">
      <alignment vertical="center"/>
    </xf>
    <xf numFmtId="182" fontId="6" fillId="0" borderId="0" xfId="0" applyNumberFormat="1" applyFo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11" fillId="2" borderId="34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38" fontId="11" fillId="2" borderId="44" xfId="1" applyFont="1" applyFill="1" applyBorder="1" applyAlignment="1">
      <alignment horizontal="center" vertical="center"/>
    </xf>
    <xf numFmtId="0" fontId="6" fillId="2" borderId="45" xfId="0" applyFont="1" applyFill="1" applyBorder="1">
      <alignment vertical="center"/>
    </xf>
    <xf numFmtId="0" fontId="11" fillId="2" borderId="44" xfId="0" applyFont="1" applyFill="1" applyBorder="1">
      <alignment vertical="center"/>
    </xf>
    <xf numFmtId="0" fontId="6" fillId="2" borderId="43" xfId="0" applyFont="1" applyFill="1" applyBorder="1">
      <alignment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182" fontId="9" fillId="2" borderId="44" xfId="0" applyNumberFormat="1" applyFont="1" applyFill="1" applyBorder="1" applyAlignment="1">
      <alignment horizontal="right" vertical="center" indent="1"/>
    </xf>
    <xf numFmtId="183" fontId="9" fillId="2" borderId="44" xfId="1" applyNumberFormat="1" applyFont="1" applyFill="1" applyBorder="1" applyAlignment="1">
      <alignment horizontal="right" vertical="center"/>
    </xf>
    <xf numFmtId="183" fontId="9" fillId="2" borderId="48" xfId="1" applyNumberFormat="1" applyFont="1" applyFill="1" applyBorder="1" applyAlignment="1">
      <alignment horizontal="right" vertical="center"/>
    </xf>
    <xf numFmtId="0" fontId="6" fillId="2" borderId="41" xfId="0" applyFont="1" applyFill="1" applyBorder="1">
      <alignment vertical="center"/>
    </xf>
    <xf numFmtId="0" fontId="6" fillId="2" borderId="35" xfId="0" applyFont="1" applyFill="1" applyBorder="1">
      <alignment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183" fontId="9" fillId="2" borderId="14" xfId="1" applyNumberFormat="1" applyFont="1" applyFill="1" applyBorder="1" applyAlignment="1">
      <alignment horizontal="right" vertical="center"/>
    </xf>
    <xf numFmtId="183" fontId="9" fillId="2" borderId="47" xfId="1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182" fontId="9" fillId="2" borderId="7" xfId="1" applyNumberFormat="1" applyFont="1" applyFill="1" applyBorder="1" applyAlignment="1">
      <alignment horizontal="right" vertical="center"/>
    </xf>
    <xf numFmtId="183" fontId="9" fillId="2" borderId="7" xfId="1" applyNumberFormat="1" applyFont="1" applyFill="1" applyBorder="1" applyAlignment="1">
      <alignment horizontal="right" vertical="center"/>
    </xf>
    <xf numFmtId="183" fontId="9" fillId="2" borderId="1" xfId="1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182" fontId="9" fillId="2" borderId="1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38" fontId="9" fillId="2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9" xfId="0" applyFont="1" applyFill="1" applyBorder="1">
      <alignment vertical="center"/>
    </xf>
    <xf numFmtId="0" fontId="6" fillId="2" borderId="24" xfId="0" applyFont="1" applyFill="1" applyBorder="1">
      <alignment vertical="center"/>
    </xf>
    <xf numFmtId="0" fontId="6" fillId="2" borderId="37" xfId="0" applyFont="1" applyFill="1" applyBorder="1">
      <alignment vertical="center"/>
    </xf>
    <xf numFmtId="0" fontId="6" fillId="2" borderId="39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8" fontId="6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6" fillId="2" borderId="5" xfId="0" applyFont="1" applyFill="1" applyBorder="1">
      <alignment vertical="center"/>
    </xf>
    <xf numFmtId="38" fontId="6" fillId="2" borderId="6" xfId="1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25" xfId="0" applyFont="1" applyFill="1" applyBorder="1">
      <alignment vertical="center"/>
    </xf>
    <xf numFmtId="0" fontId="11" fillId="2" borderId="26" xfId="0" applyFont="1" applyFill="1" applyBorder="1" applyAlignment="1">
      <alignment horizontal="left" vertical="center" indent="1"/>
    </xf>
    <xf numFmtId="0" fontId="11" fillId="2" borderId="29" xfId="0" applyFont="1" applyFill="1" applyBorder="1" applyAlignment="1">
      <alignment vertical="center"/>
    </xf>
    <xf numFmtId="2" fontId="6" fillId="2" borderId="27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2" fillId="2" borderId="7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center" vertical="center"/>
    </xf>
    <xf numFmtId="180" fontId="13" fillId="2" borderId="7" xfId="0" applyNumberFormat="1" applyFont="1" applyFill="1" applyBorder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vertical="center"/>
    </xf>
    <xf numFmtId="0" fontId="6" fillId="2" borderId="38" xfId="0" applyFont="1" applyFill="1" applyBorder="1">
      <alignment vertical="center"/>
    </xf>
    <xf numFmtId="0" fontId="7" fillId="2" borderId="0" xfId="0" applyFont="1" applyFill="1">
      <alignment vertical="center"/>
    </xf>
    <xf numFmtId="0" fontId="6" fillId="2" borderId="16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0" fontId="5" fillId="2" borderId="0" xfId="0" applyFont="1" applyFill="1">
      <alignment vertical="center"/>
    </xf>
    <xf numFmtId="0" fontId="7" fillId="2" borderId="12" xfId="0" applyFont="1" applyFill="1" applyBorder="1">
      <alignment vertical="center"/>
    </xf>
    <xf numFmtId="181" fontId="13" fillId="2" borderId="12" xfId="0" applyNumberFormat="1" applyFont="1" applyFill="1" applyBorder="1">
      <alignment vertical="center"/>
    </xf>
    <xf numFmtId="0" fontId="8" fillId="0" borderId="40" xfId="0" applyFont="1" applyFill="1" applyBorder="1">
      <alignment vertical="center"/>
    </xf>
    <xf numFmtId="0" fontId="8" fillId="2" borderId="44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6" fillId="2" borderId="7" xfId="0" applyFont="1" applyFill="1" applyBorder="1" applyProtection="1">
      <alignment vertical="center"/>
      <protection locked="0"/>
    </xf>
    <xf numFmtId="176" fontId="6" fillId="2" borderId="38" xfId="0" applyNumberFormat="1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Protection="1">
      <alignment vertical="center"/>
      <protection locked="0"/>
    </xf>
    <xf numFmtId="0" fontId="6" fillId="2" borderId="38" xfId="0" applyFont="1" applyFill="1" applyBorder="1" applyProtection="1">
      <alignment vertical="center"/>
      <protection locked="0"/>
    </xf>
    <xf numFmtId="176" fontId="6" fillId="2" borderId="7" xfId="0" applyNumberFormat="1" applyFont="1" applyFill="1" applyBorder="1" applyProtection="1">
      <alignment vertical="center"/>
      <protection locked="0"/>
    </xf>
    <xf numFmtId="0" fontId="6" fillId="2" borderId="7" xfId="0" applyNumberFormat="1" applyFont="1" applyFill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38" xfId="0" applyFont="1" applyFill="1" applyBorder="1" applyAlignment="1" applyProtection="1">
      <alignment horizontal="center" vertical="center"/>
      <protection locked="0"/>
    </xf>
    <xf numFmtId="178" fontId="6" fillId="5" borderId="7" xfId="0" applyNumberFormat="1" applyFont="1" applyFill="1" applyBorder="1" applyAlignment="1" applyProtection="1">
      <alignment horizontal="right" vertical="center"/>
      <protection locked="0"/>
    </xf>
    <xf numFmtId="178" fontId="6" fillId="5" borderId="38" xfId="0" applyNumberFormat="1" applyFont="1" applyFill="1" applyBorder="1" applyAlignment="1" applyProtection="1">
      <alignment horizontal="right" vertical="center"/>
      <protection locked="0"/>
    </xf>
    <xf numFmtId="38" fontId="11" fillId="5" borderId="40" xfId="1" applyFont="1" applyFill="1" applyBorder="1" applyAlignment="1" applyProtection="1">
      <alignment horizontal="center" vertical="center"/>
      <protection locked="0"/>
    </xf>
    <xf numFmtId="0" fontId="11" fillId="3" borderId="40" xfId="0" applyFont="1" applyFill="1" applyBorder="1" applyProtection="1">
      <alignment vertical="center"/>
      <protection locked="0"/>
    </xf>
    <xf numFmtId="38" fontId="11" fillId="5" borderId="35" xfId="1" applyFont="1" applyFill="1" applyBorder="1" applyAlignment="1" applyProtection="1">
      <alignment horizontal="center" vertical="center"/>
      <protection locked="0"/>
    </xf>
    <xf numFmtId="38" fontId="9" fillId="2" borderId="43" xfId="1" applyFont="1" applyFill="1" applyBorder="1" applyAlignment="1" applyProtection="1">
      <alignment horizontal="center" vertical="center"/>
      <protection locked="0"/>
    </xf>
    <xf numFmtId="182" fontId="9" fillId="3" borderId="13" xfId="1" applyNumberFormat="1" applyFont="1" applyFill="1" applyBorder="1" applyAlignment="1" applyProtection="1">
      <alignment horizontal="right" vertical="center"/>
      <protection locked="0"/>
    </xf>
    <xf numFmtId="182" fontId="9" fillId="2" borderId="7" xfId="1" applyNumberFormat="1" applyFont="1" applyFill="1" applyBorder="1" applyAlignment="1" applyProtection="1">
      <alignment horizontal="right" vertical="center"/>
      <protection locked="0"/>
    </xf>
    <xf numFmtId="182" fontId="9" fillId="2" borderId="13" xfId="1" applyNumberFormat="1" applyFont="1" applyFill="1" applyBorder="1" applyAlignment="1" applyProtection="1">
      <alignment horizontal="right" vertical="center"/>
      <protection locked="0"/>
    </xf>
    <xf numFmtId="0" fontId="6" fillId="2" borderId="14" xfId="0" applyFont="1" applyFill="1" applyBorder="1" applyAlignment="1" applyProtection="1">
      <alignment horizontal="left" vertical="center" indent="1"/>
      <protection locked="0"/>
    </xf>
    <xf numFmtId="38" fontId="6" fillId="2" borderId="0" xfId="1" applyFont="1" applyFill="1" applyBorder="1" applyProtection="1">
      <alignment vertical="center"/>
      <protection locked="0"/>
    </xf>
    <xf numFmtId="0" fontId="6" fillId="2" borderId="0" xfId="0" applyFont="1" applyFill="1" applyBorder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Border="1" applyProtection="1">
      <alignment vertical="center"/>
      <protection locked="0"/>
    </xf>
    <xf numFmtId="0" fontId="6" fillId="2" borderId="11" xfId="0" applyFont="1" applyFill="1" applyBorder="1" applyAlignment="1" applyProtection="1">
      <alignment horizontal="left" vertical="center" indent="1"/>
      <protection locked="0"/>
    </xf>
    <xf numFmtId="0" fontId="6" fillId="2" borderId="8" xfId="0" applyFont="1" applyFill="1" applyBorder="1" applyProtection="1">
      <alignment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2" borderId="7" xfId="0" applyFont="1" applyFill="1" applyBorder="1" applyAlignment="1" applyProtection="1">
      <alignment vertical="center" shrinkToFit="1"/>
      <protection locked="0"/>
    </xf>
    <xf numFmtId="0" fontId="6" fillId="2" borderId="9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38" fontId="6" fillId="2" borderId="7" xfId="1" applyFont="1" applyFill="1" applyBorder="1" applyAlignment="1" applyProtection="1">
      <alignment horizontal="center" vertical="center"/>
      <protection locked="0"/>
    </xf>
    <xf numFmtId="38" fontId="6" fillId="2" borderId="9" xfId="1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38" fontId="6" fillId="3" borderId="28" xfId="1" applyFont="1" applyFill="1" applyBorder="1" applyAlignment="1" applyProtection="1">
      <alignment horizontal="center" vertical="center"/>
      <protection locked="0"/>
    </xf>
    <xf numFmtId="38" fontId="6" fillId="3" borderId="27" xfId="1" applyFont="1" applyFill="1" applyBorder="1" applyAlignment="1" applyProtection="1">
      <alignment horizontal="center" vertical="center"/>
      <protection locked="0"/>
    </xf>
    <xf numFmtId="38" fontId="6" fillId="2" borderId="19" xfId="1" applyFont="1" applyFill="1" applyBorder="1" applyAlignment="1" applyProtection="1">
      <alignment horizontal="center" vertical="center"/>
      <protection locked="0"/>
    </xf>
    <xf numFmtId="38" fontId="6" fillId="2" borderId="18" xfId="1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11" fillId="2" borderId="34" xfId="0" applyFont="1" applyFill="1" applyBorder="1" applyAlignment="1">
      <alignment horizontal="left" vertical="center" indent="1"/>
    </xf>
    <xf numFmtId="0" fontId="11" fillId="2" borderId="35" xfId="0" applyFont="1" applyFill="1" applyBorder="1" applyAlignment="1">
      <alignment horizontal="left" vertical="center" indent="1"/>
    </xf>
    <xf numFmtId="0" fontId="6" fillId="4" borderId="3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185" fontId="13" fillId="2" borderId="7" xfId="0" applyNumberFormat="1" applyFont="1" applyFill="1" applyBorder="1" applyAlignment="1">
      <alignment horizontal="center" vertical="center"/>
    </xf>
    <xf numFmtId="185" fontId="13" fillId="2" borderId="12" xfId="0" applyNumberFormat="1" applyFont="1" applyFill="1" applyBorder="1" applyAlignment="1">
      <alignment horizontal="center" vertical="center"/>
    </xf>
    <xf numFmtId="186" fontId="14" fillId="2" borderId="7" xfId="0" applyNumberFormat="1" applyFont="1" applyFill="1" applyBorder="1" applyAlignment="1">
      <alignment horizontal="center" vertical="center" shrinkToFit="1"/>
    </xf>
    <xf numFmtId="186" fontId="14" fillId="2" borderId="12" xfId="0" applyNumberFormat="1" applyFont="1" applyFill="1" applyBorder="1" applyAlignment="1">
      <alignment horizontal="center" vertical="center" shrinkToFit="1"/>
    </xf>
    <xf numFmtId="187" fontId="13" fillId="2" borderId="7" xfId="0" applyNumberFormat="1" applyFont="1" applyFill="1" applyBorder="1" applyAlignment="1">
      <alignment horizontal="center" vertical="center"/>
    </xf>
    <xf numFmtId="187" fontId="13" fillId="2" borderId="12" xfId="0" applyNumberFormat="1" applyFont="1" applyFill="1" applyBorder="1" applyAlignment="1">
      <alignment horizontal="center" vertical="center"/>
    </xf>
    <xf numFmtId="188" fontId="13" fillId="2" borderId="7" xfId="0" applyNumberFormat="1" applyFont="1" applyFill="1" applyBorder="1" applyAlignment="1">
      <alignment horizontal="center" vertical="center"/>
    </xf>
    <xf numFmtId="188" fontId="13" fillId="2" borderId="12" xfId="0" applyNumberFormat="1" applyFont="1" applyFill="1" applyBorder="1" applyAlignment="1">
      <alignment horizontal="center" vertical="center"/>
    </xf>
    <xf numFmtId="189" fontId="13" fillId="2" borderId="7" xfId="0" applyNumberFormat="1" applyFont="1" applyFill="1" applyBorder="1" applyAlignment="1">
      <alignment horizontal="center" vertical="center"/>
    </xf>
    <xf numFmtId="189" fontId="13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7" fillId="6" borderId="0" xfId="0" applyFont="1" applyFill="1" applyBorder="1" applyAlignment="1">
      <alignment horizontal="left" vertical="center" indent="1"/>
    </xf>
    <xf numFmtId="0" fontId="6" fillId="6" borderId="0" xfId="0" applyFont="1" applyFill="1">
      <alignment vertical="center"/>
    </xf>
    <xf numFmtId="0" fontId="6" fillId="6" borderId="0" xfId="0" applyFont="1" applyFill="1" applyBorder="1">
      <alignment vertical="center"/>
    </xf>
    <xf numFmtId="0" fontId="4" fillId="6" borderId="0" xfId="0" applyFont="1" applyFill="1" applyBorder="1">
      <alignment vertical="center"/>
    </xf>
    <xf numFmtId="0" fontId="11" fillId="6" borderId="0" xfId="0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FF"/>
      <color rgb="FF92D050"/>
      <color rgb="FFFF9999"/>
      <color rgb="FFFFFF00"/>
      <color rgb="FF660066"/>
      <color rgb="FF007FDE"/>
      <color rgb="FFFF9B09"/>
      <color rgb="FFFFA521"/>
      <color rgb="FFE7E2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chartsheets/sheet1.xml" Type="http://schemas.openxmlformats.org/officeDocument/2006/relationships/chart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Relationship Id="rId3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layoutTarget val="inner"/>
          <c:xMode val="edge"/>
          <c:yMode val="edge"/>
          <c:x val="7.1552287255068237E-2"/>
          <c:y val="5.7515776616567475E-2"/>
          <c:w val="0.9146933163269364"/>
          <c:h val="0.84674623375798619"/>
        </c:manualLayout>
      </c:layout>
      <c:lineChart>
        <c:grouping val="standard"/>
        <c:varyColors val="0"/>
        <c:ser>
          <c:idx val="2"/>
          <c:order val="0"/>
          <c:tx>
            <c:strRef>
              <c:f>スプレッドシート案!$B$71</c:f>
              <c:strCache>
                <c:ptCount val="1"/>
                <c:pt idx="0">
                  <c:v>等級７</c:v>
                </c:pt>
              </c:strCache>
            </c:strRef>
          </c:tx>
          <c:spPr>
            <a:ln w="19050" cap="rnd">
              <a:solidFill>
                <a:srgbClr val="FF9B0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スプレッドシート案!$C$62:$BK$62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スプレッドシート案!$C$71:$BK$71</c:f>
              <c:numCache>
                <c:formatCode>#,##0_ </c:formatCode>
                <c:ptCount val="61"/>
                <c:pt idx="0">
                  <c:v>4482.8845314941227</c:v>
                </c:pt>
                <c:pt idx="1">
                  <c:v>4487.4238347769096</c:v>
                </c:pt>
                <c:pt idx="2">
                  <c:v>4492.0539241253518</c:v>
                </c:pt>
                <c:pt idx="3">
                  <c:v>4496.7766152607637</c:v>
                </c:pt>
                <c:pt idx="4">
                  <c:v>4501.5937602188833</c:v>
                </c:pt>
                <c:pt idx="5">
                  <c:v>4506.5072480761655</c:v>
                </c:pt>
                <c:pt idx="6">
                  <c:v>4511.5190056905931</c:v>
                </c:pt>
                <c:pt idx="7">
                  <c:v>4516.630998457309</c:v>
                </c:pt>
                <c:pt idx="8">
                  <c:v>4521.84523107936</c:v>
                </c:pt>
                <c:pt idx="9">
                  <c:v>4527.1637483538516</c:v>
                </c:pt>
                <c:pt idx="10">
                  <c:v>4532.5886359738333</c:v>
                </c:pt>
                <c:pt idx="11">
                  <c:v>4538.1220213462148</c:v>
                </c:pt>
                <c:pt idx="12">
                  <c:v>4543.7660744260438</c:v>
                </c:pt>
                <c:pt idx="13">
                  <c:v>4574.9880085674695</c:v>
                </c:pt>
                <c:pt idx="14">
                  <c:v>4580.8600813917237</c:v>
                </c:pt>
                <c:pt idx="15">
                  <c:v>4586.8495956724628</c:v>
                </c:pt>
                <c:pt idx="16">
                  <c:v>4592.9589002388166</c:v>
                </c:pt>
                <c:pt idx="17">
                  <c:v>4599.1903908964969</c:v>
                </c:pt>
                <c:pt idx="18">
                  <c:v>4605.5465113673308</c:v>
                </c:pt>
                <c:pt idx="19">
                  <c:v>4612.0297542475819</c:v>
                </c:pt>
                <c:pt idx="20">
                  <c:v>4618.6426619854383</c:v>
                </c:pt>
                <c:pt idx="21">
                  <c:v>4625.3878278780512</c:v>
                </c:pt>
                <c:pt idx="22">
                  <c:v>4632.2678970885163</c:v>
                </c:pt>
                <c:pt idx="23">
                  <c:v>4639.2855676831914</c:v>
                </c:pt>
                <c:pt idx="24">
                  <c:v>4646.4435916897601</c:v>
                </c:pt>
                <c:pt idx="25">
                  <c:v>4653.7447761764597</c:v>
                </c:pt>
                <c:pt idx="26">
                  <c:v>4686.6569843528932</c:v>
                </c:pt>
                <c:pt idx="27">
                  <c:v>4694.2531366928552</c:v>
                </c:pt>
                <c:pt idx="28">
                  <c:v>4702.0012120796164</c:v>
                </c:pt>
                <c:pt idx="29">
                  <c:v>4709.9042489741132</c:v>
                </c:pt>
                <c:pt idx="30">
                  <c:v>4717.9653466065001</c:v>
                </c:pt>
                <c:pt idx="31">
                  <c:v>4726.1876661915348</c:v>
                </c:pt>
                <c:pt idx="32">
                  <c:v>4734.5744321682696</c:v>
                </c:pt>
                <c:pt idx="33">
                  <c:v>4743.1289334645398</c:v>
                </c:pt>
                <c:pt idx="34">
                  <c:v>4751.8545247867351</c:v>
                </c:pt>
                <c:pt idx="35">
                  <c:v>4760.7546279353737</c:v>
                </c:pt>
                <c:pt idx="36">
                  <c:v>4769.8327331469854</c:v>
                </c:pt>
                <c:pt idx="37">
                  <c:v>4779.0924004628296</c:v>
                </c:pt>
                <c:pt idx="38">
                  <c:v>4788.5372611249904</c:v>
                </c:pt>
                <c:pt idx="39">
                  <c:v>4823.6360190003952</c:v>
                </c:pt>
                <c:pt idx="40">
                  <c:v>4833.4624520333073</c:v>
                </c:pt>
                <c:pt idx="41">
                  <c:v>4843.4854137268776</c:v>
                </c:pt>
                <c:pt idx="42">
                  <c:v>4853.7088346543196</c:v>
                </c:pt>
                <c:pt idx="43">
                  <c:v>4864.1367240003101</c:v>
                </c:pt>
                <c:pt idx="44">
                  <c:v>4874.7731711332208</c:v>
                </c:pt>
                <c:pt idx="45">
                  <c:v>4885.6223472087895</c:v>
                </c:pt>
                <c:pt idx="46">
                  <c:v>4896.68850680587</c:v>
                </c:pt>
                <c:pt idx="47">
                  <c:v>4907.9759895948919</c:v>
                </c:pt>
                <c:pt idx="48">
                  <c:v>4919.4892220396941</c:v>
                </c:pt>
                <c:pt idx="49">
                  <c:v>4931.2327191333925</c:v>
                </c:pt>
                <c:pt idx="50">
                  <c:v>4943.2110861689644</c:v>
                </c:pt>
                <c:pt idx="51">
                  <c:v>4955.429020545248</c:v>
                </c:pt>
                <c:pt idx="52">
                  <c:v>4993.3563136090579</c:v>
                </c:pt>
                <c:pt idx="53">
                  <c:v>5006.0678525341436</c:v>
                </c:pt>
                <c:pt idx="54">
                  <c:v>5019.0336222377309</c:v>
                </c:pt>
                <c:pt idx="55">
                  <c:v>5032.2587073353898</c:v>
                </c:pt>
                <c:pt idx="56">
                  <c:v>5045.7482941350017</c:v>
                </c:pt>
                <c:pt idx="57">
                  <c:v>5059.5076726706066</c:v>
                </c:pt>
                <c:pt idx="58">
                  <c:v>5073.5422387769231</c:v>
                </c:pt>
                <c:pt idx="59">
                  <c:v>5087.8574962053663</c:v>
                </c:pt>
                <c:pt idx="60">
                  <c:v>5102.4590587823777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1D-40A0-8AFD-E45AE942A84D}"/>
            </c:ext>
          </c:extLst>
        </c:ser>
        <c:ser>
          <c:idx val="3"/>
          <c:order val="1"/>
          <c:tx>
            <c:strRef>
              <c:f>スプレッドシート案!$B$72</c:f>
              <c:strCache>
                <c:ptCount val="1"/>
                <c:pt idx="0">
                  <c:v>推奨基準</c:v>
                </c:pt>
              </c:strCache>
            </c:strRef>
          </c:tx>
          <c:spPr>
            <a:ln w="28575" cap="rnd">
              <a:solidFill>
                <a:srgbClr val="E7E200"/>
              </a:solidFill>
              <a:round/>
            </a:ln>
            <a:effectLst/>
          </c:spPr>
          <c:marker>
            <c:symbol val="none"/>
          </c:marker>
          <c:cat>
            <c:numRef>
              <c:f>スプレッドシート案!$C$62:$BK$62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スプレッドシート案!$C$72:$BK$72</c:f>
              <c:numCache>
                <c:formatCode>#,##0_ </c:formatCode>
                <c:ptCount val="61"/>
                <c:pt idx="0">
                  <c:v>4361.1541222662272</c:v>
                </c:pt>
                <c:pt idx="1">
                  <c:v>4367.0713463707352</c:v>
                </c:pt>
                <c:pt idx="2">
                  <c:v>4373.1069149573332</c:v>
                </c:pt>
                <c:pt idx="3">
                  <c:v>4379.2631949156639</c:v>
                </c:pt>
                <c:pt idx="4">
                  <c:v>4385.5426004731607</c:v>
                </c:pt>
                <c:pt idx="5">
                  <c:v>4391.9475941418077</c:v>
                </c:pt>
                <c:pt idx="6">
                  <c:v>4398.4806876838275</c:v>
                </c:pt>
                <c:pt idx="7">
                  <c:v>4405.1444430966876</c:v>
                </c:pt>
                <c:pt idx="8">
                  <c:v>4411.9414736178051</c:v>
                </c:pt>
                <c:pt idx="9">
                  <c:v>4418.8744447493445</c:v>
                </c:pt>
                <c:pt idx="10">
                  <c:v>4425.9460753035155</c:v>
                </c:pt>
                <c:pt idx="11">
                  <c:v>4433.1591384687699</c:v>
                </c:pt>
                <c:pt idx="12">
                  <c:v>4440.5164628973289</c:v>
                </c:pt>
                <c:pt idx="13">
                  <c:v>4479.2389338144594</c:v>
                </c:pt>
                <c:pt idx="14">
                  <c:v>4486.8934941499319</c:v>
                </c:pt>
                <c:pt idx="15">
                  <c:v>4494.7011456921146</c:v>
                </c:pt>
                <c:pt idx="16">
                  <c:v>4502.6649502651408</c:v>
                </c:pt>
                <c:pt idx="17">
                  <c:v>4510.788030929627</c:v>
                </c:pt>
                <c:pt idx="18">
                  <c:v>4519.0735732074036</c:v>
                </c:pt>
                <c:pt idx="19">
                  <c:v>4527.5248263307349</c:v>
                </c:pt>
                <c:pt idx="20">
                  <c:v>4536.1451045165331</c:v>
                </c:pt>
                <c:pt idx="21">
                  <c:v>4544.9377882660474</c:v>
                </c:pt>
                <c:pt idx="22">
                  <c:v>4553.906325690552</c:v>
                </c:pt>
                <c:pt idx="23">
                  <c:v>4563.0542338635469</c:v>
                </c:pt>
                <c:pt idx="24">
                  <c:v>4572.385100200001</c:v>
                </c:pt>
                <c:pt idx="25">
                  <c:v>4581.9025838631851</c:v>
                </c:pt>
                <c:pt idx="26">
                  <c:v>4622.828417199632</c:v>
                </c:pt>
                <c:pt idx="27">
                  <c:v>4632.7304072028082</c:v>
                </c:pt>
                <c:pt idx="28">
                  <c:v>4642.8304370060478</c:v>
                </c:pt>
                <c:pt idx="29">
                  <c:v>4653.1324674053521</c:v>
                </c:pt>
                <c:pt idx="30">
                  <c:v>4663.6405384126429</c:v>
                </c:pt>
                <c:pt idx="31">
                  <c:v>4674.3587708400792</c:v>
                </c:pt>
                <c:pt idx="32">
                  <c:v>4685.2913679160647</c:v>
                </c:pt>
                <c:pt idx="33">
                  <c:v>4696.4426169335693</c:v>
                </c:pt>
                <c:pt idx="34">
                  <c:v>4707.8168909314245</c:v>
                </c:pt>
                <c:pt idx="35">
                  <c:v>4719.4186504092368</c:v>
                </c:pt>
                <c:pt idx="36">
                  <c:v>4731.252445076605</c:v>
                </c:pt>
                <c:pt idx="37">
                  <c:v>4743.3229156373209</c:v>
                </c:pt>
                <c:pt idx="38">
                  <c:v>4755.6347956092513</c:v>
                </c:pt>
                <c:pt idx="39">
                  <c:v>4799.4109131806199</c:v>
                </c:pt>
                <c:pt idx="40">
                  <c:v>4812.220193103416</c:v>
                </c:pt>
                <c:pt idx="41">
                  <c:v>4825.285658624668</c:v>
                </c:pt>
                <c:pt idx="42">
                  <c:v>4838.6124334563447</c:v>
                </c:pt>
                <c:pt idx="43">
                  <c:v>4852.2057437846552</c:v>
                </c:pt>
                <c:pt idx="44">
                  <c:v>4866.070920319532</c:v>
                </c:pt>
                <c:pt idx="45">
                  <c:v>4880.2134003851061</c:v>
                </c:pt>
                <c:pt idx="46">
                  <c:v>4894.6387300519918</c:v>
                </c:pt>
                <c:pt idx="47">
                  <c:v>4909.3525663122155</c:v>
                </c:pt>
                <c:pt idx="48">
                  <c:v>4924.3606792976434</c:v>
                </c:pt>
                <c:pt idx="49">
                  <c:v>4939.6689545427798</c:v>
                </c:pt>
                <c:pt idx="50">
                  <c:v>4955.2833952928195</c:v>
                </c:pt>
                <c:pt idx="51">
                  <c:v>4971.2101248578592</c:v>
                </c:pt>
                <c:pt idx="52">
                  <c:v>5018.6733890141995</c:v>
                </c:pt>
                <c:pt idx="53">
                  <c:v>5035.243558453667</c:v>
                </c:pt>
                <c:pt idx="54">
                  <c:v>5052.1451312819245</c:v>
                </c:pt>
                <c:pt idx="55">
                  <c:v>5069.3847355667467</c:v>
                </c:pt>
                <c:pt idx="56">
                  <c:v>5086.969131937265</c:v>
                </c:pt>
                <c:pt idx="57">
                  <c:v>5104.9052162351936</c:v>
                </c:pt>
                <c:pt idx="58">
                  <c:v>5123.2000222190809</c:v>
                </c:pt>
                <c:pt idx="59">
                  <c:v>5141.8607243226461</c:v>
                </c:pt>
                <c:pt idx="60">
                  <c:v>5160.8946404682829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1D-40A0-8AFD-E45AE942A84D}"/>
            </c:ext>
          </c:extLst>
        </c:ser>
        <c:ser>
          <c:idx val="4"/>
          <c:order val="2"/>
          <c:tx>
            <c:strRef>
              <c:f>スプレッドシート案!$B$73</c:f>
              <c:strCache>
                <c:ptCount val="1"/>
                <c:pt idx="0">
                  <c:v>等級６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スプレッドシート案!$C$62:$BK$62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スプレッドシート案!$C$73:$BK$73</c:f>
              <c:numCache>
                <c:formatCode>#,##0_ </c:formatCode>
                <c:ptCount val="61"/>
                <c:pt idx="0">
                  <c:v>4278.2911511097955</c:v>
                </c:pt>
                <c:pt idx="1">
                  <c:v>4287.2448497921723</c:v>
                </c:pt>
                <c:pt idx="2">
                  <c:v>4296.3776224481971</c:v>
                </c:pt>
                <c:pt idx="3">
                  <c:v>4305.6930505573418</c:v>
                </c:pt>
                <c:pt idx="4">
                  <c:v>4315.1947872286701</c:v>
                </c:pt>
                <c:pt idx="5">
                  <c:v>4324.886558633425</c:v>
                </c:pt>
                <c:pt idx="6">
                  <c:v>4334.7721654662746</c:v>
                </c:pt>
                <c:pt idx="7">
                  <c:v>4344.8554844357814</c:v>
                </c:pt>
                <c:pt idx="8">
                  <c:v>4355.1404697846783</c:v>
                </c:pt>
                <c:pt idx="9">
                  <c:v>4365.6311548405529</c:v>
                </c:pt>
                <c:pt idx="10">
                  <c:v>4376.3316535975455</c:v>
                </c:pt>
                <c:pt idx="11">
                  <c:v>4387.2461623296776</c:v>
                </c:pt>
                <c:pt idx="12">
                  <c:v>4398.3789612364526</c:v>
                </c:pt>
                <c:pt idx="13">
                  <c:v>4440.9524161213631</c:v>
                </c:pt>
                <c:pt idx="14">
                  <c:v>4452.5349801039711</c:v>
                </c:pt>
                <c:pt idx="15">
                  <c:v>4464.3491953662315</c:v>
                </c:pt>
                <c:pt idx="16">
                  <c:v>4476.399694933737</c:v>
                </c:pt>
                <c:pt idx="17">
                  <c:v>4488.691204492593</c:v>
                </c:pt>
                <c:pt idx="18">
                  <c:v>4501.2285442426264</c:v>
                </c:pt>
                <c:pt idx="19">
                  <c:v>4514.0166307876598</c:v>
                </c:pt>
                <c:pt idx="20">
                  <c:v>4527.0604790635944</c:v>
                </c:pt>
                <c:pt idx="21">
                  <c:v>4540.365204305047</c:v>
                </c:pt>
                <c:pt idx="22">
                  <c:v>4553.9360240513288</c:v>
                </c:pt>
                <c:pt idx="23">
                  <c:v>4567.7782601925364</c:v>
                </c:pt>
                <c:pt idx="24">
                  <c:v>4581.8973410565686</c:v>
                </c:pt>
                <c:pt idx="25">
                  <c:v>4596.2988035378812</c:v>
                </c:pt>
                <c:pt idx="26">
                  <c:v>4651.0062952688204</c:v>
                </c:pt>
                <c:pt idx="27">
                  <c:v>4665.9895768343777</c:v>
                </c:pt>
                <c:pt idx="28">
                  <c:v>4681.2725240312466</c:v>
                </c:pt>
                <c:pt idx="29">
                  <c:v>4696.861130172053</c:v>
                </c:pt>
                <c:pt idx="30">
                  <c:v>4712.7615084356748</c:v>
                </c:pt>
                <c:pt idx="31">
                  <c:v>4728.9798942645693</c:v>
                </c:pt>
                <c:pt idx="32">
                  <c:v>4745.5226478100421</c:v>
                </c:pt>
                <c:pt idx="33">
                  <c:v>4762.3962564264239</c:v>
                </c:pt>
                <c:pt idx="34">
                  <c:v>4779.6073372151332</c:v>
                </c:pt>
                <c:pt idx="35">
                  <c:v>4797.162639619617</c:v>
                </c:pt>
                <c:pt idx="36">
                  <c:v>4815.0690480721905</c:v>
                </c:pt>
                <c:pt idx="37">
                  <c:v>4833.3335846938153</c:v>
                </c:pt>
                <c:pt idx="38">
                  <c:v>4851.9634120478731</c:v>
                </c:pt>
                <c:pt idx="39">
                  <c:v>4902.1838359490112</c:v>
                </c:pt>
                <c:pt idx="40">
                  <c:v>4921.5663083281725</c:v>
                </c:pt>
                <c:pt idx="41">
                  <c:v>4941.3364301549173</c:v>
                </c:pt>
                <c:pt idx="42">
                  <c:v>4961.5019544181969</c:v>
                </c:pt>
                <c:pt idx="43">
                  <c:v>4982.0707891667416</c:v>
                </c:pt>
                <c:pt idx="44">
                  <c:v>5003.0510006102577</c:v>
                </c:pt>
                <c:pt idx="45">
                  <c:v>5024.4508162826442</c:v>
                </c:pt>
                <c:pt idx="46">
                  <c:v>5046.2786282684783</c:v>
                </c:pt>
                <c:pt idx="47">
                  <c:v>5068.5429964940286</c:v>
                </c:pt>
                <c:pt idx="48">
                  <c:v>5091.2526520840902</c:v>
                </c:pt>
                <c:pt idx="49">
                  <c:v>5114.4165007859528</c:v>
                </c:pt>
                <c:pt idx="50">
                  <c:v>5138.0436264618529</c:v>
                </c:pt>
                <c:pt idx="51">
                  <c:v>5162.1432946512714</c:v>
                </c:pt>
                <c:pt idx="52">
                  <c:v>5217.9429562044779</c:v>
                </c:pt>
                <c:pt idx="53">
                  <c:v>5243.0162509887487</c:v>
                </c:pt>
                <c:pt idx="54">
                  <c:v>5268.5910116687046</c:v>
                </c:pt>
                <c:pt idx="55">
                  <c:v>5294.6772675622597</c:v>
                </c:pt>
                <c:pt idx="56">
                  <c:v>5321.2852485736857</c:v>
                </c:pt>
                <c:pt idx="57">
                  <c:v>5348.4253892053403</c:v>
                </c:pt>
                <c:pt idx="58">
                  <c:v>5376.1083326496282</c:v>
                </c:pt>
                <c:pt idx="59">
                  <c:v>5404.3449349628017</c:v>
                </c:pt>
                <c:pt idx="60">
                  <c:v>5433.1462693222393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1D-40A0-8AFD-E45AE942A84D}"/>
            </c:ext>
          </c:extLst>
        </c:ser>
        <c:ser>
          <c:idx val="5"/>
          <c:order val="3"/>
          <c:tx>
            <c:strRef>
              <c:f>スプレッドシート案!$B$74</c:f>
              <c:strCache>
                <c:ptCount val="1"/>
                <c:pt idx="0">
                  <c:v>等級５</c:v>
                </c:pt>
              </c:strCache>
            </c:strRef>
          </c:tx>
          <c:spPr>
            <a:ln w="19050" cap="rnd">
              <a:solidFill>
                <a:srgbClr val="007FDE"/>
              </a:solidFill>
              <a:round/>
            </a:ln>
            <a:effectLst/>
          </c:spPr>
          <c:marker>
            <c:symbol val="none"/>
          </c:marker>
          <c:cat>
            <c:numRef>
              <c:f>スプレッドシート案!$C$62:$BK$62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スプレッドシート案!$C$74:$BK$74</c:f>
              <c:numCache>
                <c:formatCode>#,##0_ </c:formatCode>
                <c:ptCount val="61"/>
                <c:pt idx="0">
                  <c:v>4203.7500563169824</c:v>
                </c:pt>
                <c:pt idx="1">
                  <c:v>4214.7245744009988</c:v>
                </c:pt>
                <c:pt idx="2">
                  <c:v>4225.9185828466952</c:v>
                </c:pt>
                <c:pt idx="3">
                  <c:v>4237.3364714613062</c:v>
                </c:pt>
                <c:pt idx="4">
                  <c:v>4248.9827178482092</c:v>
                </c:pt>
                <c:pt idx="5">
                  <c:v>4260.8618891628503</c:v>
                </c:pt>
                <c:pt idx="6">
                  <c:v>4272.9786439037844</c:v>
                </c:pt>
                <c:pt idx="7">
                  <c:v>4285.3377337395368</c:v>
                </c:pt>
                <c:pt idx="8">
                  <c:v>4297.9440053720045</c:v>
                </c:pt>
                <c:pt idx="9">
                  <c:v>4310.8024024371216</c:v>
                </c:pt>
                <c:pt idx="10">
                  <c:v>4323.9179674435409</c:v>
                </c:pt>
                <c:pt idx="11">
                  <c:v>4337.2958437500884</c:v>
                </c:pt>
                <c:pt idx="12">
                  <c:v>4350.9412775827668</c:v>
                </c:pt>
                <c:pt idx="13">
                  <c:v>4393.2396200920994</c:v>
                </c:pt>
                <c:pt idx="14">
                  <c:v>4407.4363294516179</c:v>
                </c:pt>
                <c:pt idx="15">
                  <c:v>4421.9169729983269</c:v>
                </c:pt>
                <c:pt idx="16">
                  <c:v>4436.6872294159703</c:v>
                </c:pt>
                <c:pt idx="17">
                  <c:v>4451.7528909619659</c:v>
                </c:pt>
                <c:pt idx="18">
                  <c:v>4467.1198657388823</c:v>
                </c:pt>
                <c:pt idx="19">
                  <c:v>4482.7941800113367</c:v>
                </c:pt>
                <c:pt idx="20">
                  <c:v>4498.7819805692397</c:v>
                </c:pt>
                <c:pt idx="21">
                  <c:v>4515.0895371383012</c:v>
                </c:pt>
                <c:pt idx="22">
                  <c:v>4531.723244838744</c:v>
                </c:pt>
                <c:pt idx="23">
                  <c:v>4548.6896266931954</c:v>
                </c:pt>
                <c:pt idx="24">
                  <c:v>4565.9953361847356</c:v>
                </c:pt>
                <c:pt idx="25">
                  <c:v>4583.6471598661074</c:v>
                </c:pt>
                <c:pt idx="26">
                  <c:v>4638.8320200211065</c:v>
                </c:pt>
                <c:pt idx="27">
                  <c:v>4657.1969773792052</c:v>
                </c:pt>
                <c:pt idx="28">
                  <c:v>4675.9292338844662</c:v>
                </c:pt>
                <c:pt idx="29">
                  <c:v>4695.036135519832</c:v>
                </c:pt>
                <c:pt idx="30">
                  <c:v>4714.525175187905</c:v>
                </c:pt>
                <c:pt idx="31">
                  <c:v>4734.4039956493398</c:v>
                </c:pt>
                <c:pt idx="32">
                  <c:v>4754.6803925200029</c:v>
                </c:pt>
                <c:pt idx="33">
                  <c:v>4775.3623173280794</c:v>
                </c:pt>
                <c:pt idx="34">
                  <c:v>4796.4578806323179</c:v>
                </c:pt>
                <c:pt idx="35">
                  <c:v>4817.9753552026414</c:v>
                </c:pt>
                <c:pt idx="36">
                  <c:v>4839.9231792643714</c:v>
                </c:pt>
                <c:pt idx="37">
                  <c:v>4862.3099598073359</c:v>
                </c:pt>
                <c:pt idx="38">
                  <c:v>4885.1444759611595</c:v>
                </c:pt>
                <c:pt idx="39">
                  <c:v>4936.8156824380594</c:v>
                </c:pt>
                <c:pt idx="40">
                  <c:v>4960.5727130444975</c:v>
                </c:pt>
                <c:pt idx="41">
                  <c:v>4984.8048842630642</c:v>
                </c:pt>
                <c:pt idx="42">
                  <c:v>5009.5216989060018</c:v>
                </c:pt>
                <c:pt idx="43">
                  <c:v>5034.7328498417983</c:v>
                </c:pt>
                <c:pt idx="44">
                  <c:v>5060.4482237963111</c:v>
                </c:pt>
                <c:pt idx="45">
                  <c:v>5086.6779052299144</c:v>
                </c:pt>
                <c:pt idx="46">
                  <c:v>5113.4321802921895</c:v>
                </c:pt>
                <c:pt idx="47">
                  <c:v>5140.7215408557104</c:v>
                </c:pt>
                <c:pt idx="48">
                  <c:v>5168.5566886305014</c:v>
                </c:pt>
                <c:pt idx="49">
                  <c:v>5196.9485393607883</c:v>
                </c:pt>
                <c:pt idx="50">
                  <c:v>5225.9082271056805</c:v>
                </c:pt>
                <c:pt idx="51">
                  <c:v>5255.4471086054709</c:v>
                </c:pt>
                <c:pt idx="52">
                  <c:v>5313.956767735257</c:v>
                </c:pt>
                <c:pt idx="53">
                  <c:v>5344.6890200476391</c:v>
                </c:pt>
                <c:pt idx="54">
                  <c:v>5376.0359174062687</c:v>
                </c:pt>
                <c:pt idx="55">
                  <c:v>5408.0097527120706</c:v>
                </c:pt>
                <c:pt idx="56">
                  <c:v>5440.623064723989</c:v>
                </c:pt>
                <c:pt idx="57">
                  <c:v>5473.8886429761451</c:v>
                </c:pt>
                <c:pt idx="58">
                  <c:v>5507.8195327933445</c:v>
                </c:pt>
                <c:pt idx="59">
                  <c:v>5542.4290404068879</c:v>
                </c:pt>
                <c:pt idx="60">
                  <c:v>5577.7307381727023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1D-40A0-8AFD-E45AE942A84D}"/>
            </c:ext>
          </c:extLst>
        </c:ser>
        <c:ser>
          <c:idx val="6"/>
          <c:order val="4"/>
          <c:tx>
            <c:strRef>
              <c:f>スプレッドシート案!$B$75</c:f>
              <c:strCache>
                <c:ptCount val="1"/>
                <c:pt idx="0">
                  <c:v>等級４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スプレッドシート案!$C$62:$BK$62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スプレッドシート案!$C$75:$BK$75</c:f>
              <c:numCache>
                <c:formatCode>#,##0_ </c:formatCode>
                <c:ptCount val="61"/>
                <c:pt idx="0">
                  <c:v>4181.6608025783198</c:v>
                </c:pt>
                <c:pt idx="1">
                  <c:v>4196.6513877729922</c:v>
                </c:pt>
                <c:pt idx="2">
                  <c:v>4211.9417846715578</c:v>
                </c:pt>
                <c:pt idx="3">
                  <c:v>4227.5379895080951</c:v>
                </c:pt>
                <c:pt idx="4">
                  <c:v>4243.4461184413631</c:v>
                </c:pt>
                <c:pt idx="5">
                  <c:v>4259.6724099532958</c:v>
                </c:pt>
                <c:pt idx="6">
                  <c:v>4276.223227295467</c:v>
                </c:pt>
                <c:pt idx="7">
                  <c:v>4293.1050609844824</c:v>
                </c:pt>
                <c:pt idx="8">
                  <c:v>4310.324531347278</c:v>
                </c:pt>
                <c:pt idx="9">
                  <c:v>4327.8883911173289</c:v>
                </c:pt>
                <c:pt idx="10">
                  <c:v>4345.8035280827808</c:v>
                </c:pt>
                <c:pt idx="11">
                  <c:v>4364.0769677875423</c:v>
                </c:pt>
                <c:pt idx="12">
                  <c:v>4382.7158762863992</c:v>
                </c:pt>
                <c:pt idx="13">
                  <c:v>4430.1075629552333</c:v>
                </c:pt>
                <c:pt idx="14">
                  <c:v>4449.4994833574438</c:v>
                </c:pt>
                <c:pt idx="15">
                  <c:v>4469.2792421676986</c:v>
                </c:pt>
                <c:pt idx="16">
                  <c:v>4489.454596154158</c:v>
                </c:pt>
                <c:pt idx="17">
                  <c:v>4510.0334572203465</c:v>
                </c:pt>
                <c:pt idx="18">
                  <c:v>4531.0238955078594</c:v>
                </c:pt>
                <c:pt idx="19">
                  <c:v>4552.4341425611219</c:v>
                </c:pt>
                <c:pt idx="20">
                  <c:v>4574.2725945554503</c:v>
                </c:pt>
                <c:pt idx="21">
                  <c:v>4596.5478155896653</c:v>
                </c:pt>
                <c:pt idx="22">
                  <c:v>4619.2685410445647</c:v>
                </c:pt>
                <c:pt idx="23">
                  <c:v>4642.4436810085617</c:v>
                </c:pt>
                <c:pt idx="24">
                  <c:v>4666.0823237718387</c:v>
                </c:pt>
                <c:pt idx="25">
                  <c:v>4690.1937393903809</c:v>
                </c:pt>
                <c:pt idx="26">
                  <c:v>4751.9673833212946</c:v>
                </c:pt>
                <c:pt idx="27">
                  <c:v>4777.0529001308259</c:v>
                </c:pt>
                <c:pt idx="28">
                  <c:v>4802.6401272765479</c:v>
                </c:pt>
                <c:pt idx="29">
                  <c:v>4828.7390989651849</c:v>
                </c:pt>
                <c:pt idx="30">
                  <c:v>4855.3600500875946</c:v>
                </c:pt>
                <c:pt idx="31">
                  <c:v>4882.5134202324525</c:v>
                </c:pt>
                <c:pt idx="32">
                  <c:v>4910.2098577802071</c:v>
                </c:pt>
                <c:pt idx="33">
                  <c:v>4938.4602240789172</c:v>
                </c:pt>
                <c:pt idx="34">
                  <c:v>4967.2755977036013</c:v>
                </c:pt>
                <c:pt idx="35">
                  <c:v>4996.6672788007791</c:v>
                </c:pt>
                <c:pt idx="36">
                  <c:v>5026.6467935199007</c:v>
                </c:pt>
                <c:pt idx="37">
                  <c:v>5057.2258985334047</c:v>
                </c:pt>
                <c:pt idx="38">
                  <c:v>5088.4165856471782</c:v>
                </c:pt>
                <c:pt idx="39">
                  <c:v>5148.6110865032279</c:v>
                </c:pt>
                <c:pt idx="40">
                  <c:v>5181.0618773763981</c:v>
                </c:pt>
                <c:pt idx="41">
                  <c:v>5214.1616840670322</c:v>
                </c:pt>
                <c:pt idx="42">
                  <c:v>5247.9234868914782</c:v>
                </c:pt>
                <c:pt idx="43">
                  <c:v>5282.360525772413</c:v>
                </c:pt>
                <c:pt idx="44">
                  <c:v>5317.4863054309671</c:v>
                </c:pt>
                <c:pt idx="45">
                  <c:v>5353.3146006826919</c:v>
                </c:pt>
                <c:pt idx="46">
                  <c:v>5389.8594618394518</c:v>
                </c:pt>
                <c:pt idx="47">
                  <c:v>5427.1352202193466</c:v>
                </c:pt>
                <c:pt idx="48">
                  <c:v>5465.156493766839</c:v>
                </c:pt>
                <c:pt idx="49">
                  <c:v>5503.9381927852819</c:v>
                </c:pt>
                <c:pt idx="50">
                  <c:v>5543.4955257840929</c:v>
                </c:pt>
                <c:pt idx="51">
                  <c:v>5583.8440054428802</c:v>
                </c:pt>
                <c:pt idx="52">
                  <c:v>5653.3794546948438</c:v>
                </c:pt>
                <c:pt idx="53">
                  <c:v>5695.3580129318461</c:v>
                </c:pt>
                <c:pt idx="54">
                  <c:v>5738.1761423335884</c:v>
                </c:pt>
                <c:pt idx="55">
                  <c:v>5781.8506343233657</c:v>
                </c:pt>
                <c:pt idx="56">
                  <c:v>5826.3986161529383</c:v>
                </c:pt>
                <c:pt idx="57">
                  <c:v>5871.8375576191029</c:v>
                </c:pt>
                <c:pt idx="58">
                  <c:v>5918.1852779145902</c:v>
                </c:pt>
                <c:pt idx="59">
                  <c:v>5965.4599526159873</c:v>
                </c:pt>
                <c:pt idx="60">
                  <c:v>6013.680120811413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1D-40A0-8AFD-E45AE942A84D}"/>
            </c:ext>
          </c:extLst>
        </c:ser>
        <c:ser>
          <c:idx val="1"/>
          <c:order val="5"/>
          <c:tx>
            <c:strRef>
              <c:f>スプレッドシート案!$B$70</c:f>
              <c:strCache>
                <c:ptCount val="1"/>
                <c:pt idx="0">
                  <c:v>入力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スプレッドシート案!$C$62:$BK$62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スプレッドシート案!$C$70:$BK$70</c:f>
              <c:numCache>
                <c:formatCode>#,##0_ </c:formatCode>
                <c:ptCount val="61"/>
                <c:pt idx="0">
                  <c:v>4362.0192001024589</c:v>
                </c:pt>
                <c:pt idx="1">
                  <c:v>4367.9364242069669</c:v>
                </c:pt>
                <c:pt idx="2">
                  <c:v>4373.9719927935648</c:v>
                </c:pt>
                <c:pt idx="3">
                  <c:v>4380.1282727518956</c:v>
                </c:pt>
                <c:pt idx="4">
                  <c:v>4386.4076783093924</c:v>
                </c:pt>
                <c:pt idx="5">
                  <c:v>4392.8126719780394</c:v>
                </c:pt>
                <c:pt idx="6">
                  <c:v>4399.3457655200591</c:v>
                </c:pt>
                <c:pt idx="7">
                  <c:v>4406.0095209329193</c:v>
                </c:pt>
                <c:pt idx="8">
                  <c:v>4412.8065514540367</c:v>
                </c:pt>
                <c:pt idx="9">
                  <c:v>4419.7395225855762</c:v>
                </c:pt>
                <c:pt idx="10">
                  <c:v>4426.8111531397471</c:v>
                </c:pt>
                <c:pt idx="11">
                  <c:v>4434.0242163050016</c:v>
                </c:pt>
                <c:pt idx="12">
                  <c:v>4441.3815407335605</c:v>
                </c:pt>
                <c:pt idx="13">
                  <c:v>4480.1040116506911</c:v>
                </c:pt>
                <c:pt idx="14">
                  <c:v>4487.7585719861636</c:v>
                </c:pt>
                <c:pt idx="15">
                  <c:v>4495.5662235283462</c:v>
                </c:pt>
                <c:pt idx="16">
                  <c:v>4503.5300281013724</c:v>
                </c:pt>
                <c:pt idx="17">
                  <c:v>4511.6531087658586</c:v>
                </c:pt>
                <c:pt idx="18">
                  <c:v>4519.9386510436352</c:v>
                </c:pt>
                <c:pt idx="19">
                  <c:v>4528.3899041669665</c:v>
                </c:pt>
                <c:pt idx="20">
                  <c:v>4537.0101823527648</c:v>
                </c:pt>
                <c:pt idx="21">
                  <c:v>4545.802866102279</c:v>
                </c:pt>
                <c:pt idx="22">
                  <c:v>4554.7714035267836</c:v>
                </c:pt>
                <c:pt idx="23">
                  <c:v>4563.9193116997785</c:v>
                </c:pt>
                <c:pt idx="24">
                  <c:v>4573.2501780362327</c:v>
                </c:pt>
                <c:pt idx="25">
                  <c:v>4582.7676616994167</c:v>
                </c:pt>
                <c:pt idx="26">
                  <c:v>4623.6934950358636</c:v>
                </c:pt>
                <c:pt idx="27">
                  <c:v>4633.5954850390399</c:v>
                </c:pt>
                <c:pt idx="28">
                  <c:v>4643.6955148422794</c:v>
                </c:pt>
                <c:pt idx="29">
                  <c:v>4653.9975452415838</c:v>
                </c:pt>
                <c:pt idx="30">
                  <c:v>4664.5056162488745</c:v>
                </c:pt>
                <c:pt idx="31">
                  <c:v>4675.2238486763108</c:v>
                </c:pt>
                <c:pt idx="32">
                  <c:v>4686.1564457522963</c:v>
                </c:pt>
                <c:pt idx="33">
                  <c:v>4697.3076947698009</c:v>
                </c:pt>
                <c:pt idx="34">
                  <c:v>4708.6819687676561</c:v>
                </c:pt>
                <c:pt idx="35">
                  <c:v>4720.2837282454684</c:v>
                </c:pt>
                <c:pt idx="36">
                  <c:v>4732.1175229128366</c:v>
                </c:pt>
                <c:pt idx="37">
                  <c:v>4744.1879934735525</c:v>
                </c:pt>
                <c:pt idx="38">
                  <c:v>4756.499873445483</c:v>
                </c:pt>
                <c:pt idx="39">
                  <c:v>4800.2759910168515</c:v>
                </c:pt>
                <c:pt idx="40">
                  <c:v>4813.0852709396477</c:v>
                </c:pt>
                <c:pt idx="41">
                  <c:v>4826.1507364608997</c:v>
                </c:pt>
                <c:pt idx="42">
                  <c:v>4839.4775112925763</c:v>
                </c:pt>
                <c:pt idx="43">
                  <c:v>4853.0708216208868</c:v>
                </c:pt>
                <c:pt idx="44">
                  <c:v>4866.9359981557636</c:v>
                </c:pt>
                <c:pt idx="45">
                  <c:v>4881.0784782213377</c:v>
                </c:pt>
                <c:pt idx="46">
                  <c:v>4895.5038078882235</c:v>
                </c:pt>
                <c:pt idx="47">
                  <c:v>4910.2176441484471</c:v>
                </c:pt>
                <c:pt idx="48">
                  <c:v>4925.225757133875</c:v>
                </c:pt>
                <c:pt idx="49">
                  <c:v>4940.5340323790115</c:v>
                </c:pt>
                <c:pt idx="50">
                  <c:v>4956.1484731290511</c:v>
                </c:pt>
                <c:pt idx="51">
                  <c:v>4972.0752026940909</c:v>
                </c:pt>
                <c:pt idx="52">
                  <c:v>5019.5384668504312</c:v>
                </c:pt>
                <c:pt idx="53">
                  <c:v>5036.1086362898986</c:v>
                </c:pt>
                <c:pt idx="54">
                  <c:v>5053.0102091181561</c:v>
                </c:pt>
                <c:pt idx="55">
                  <c:v>5070.2498134029784</c:v>
                </c:pt>
                <c:pt idx="56">
                  <c:v>5087.8342097734967</c:v>
                </c:pt>
                <c:pt idx="57">
                  <c:v>5105.7702940714253</c:v>
                </c:pt>
                <c:pt idx="58">
                  <c:v>5124.0651000553125</c:v>
                </c:pt>
                <c:pt idx="59">
                  <c:v>5142.7258021588777</c:v>
                </c:pt>
                <c:pt idx="60">
                  <c:v>5161.7597183045145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D-40A0-8AFD-E45AE942A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960960"/>
        <c:axId val="196945024"/>
      </c:lineChart>
      <c:catAx>
        <c:axId val="217960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r>
                  <a:rPr lang="en-US" sz="1200"/>
                  <a:t>[</a:t>
                </a:r>
                <a:r>
                  <a:rPr lang="ja-JP" sz="1200"/>
                  <a:t>年</a:t>
                </a:r>
                <a:r>
                  <a:rPr lang="en-US" sz="1200"/>
                  <a:t>]</a:t>
                </a:r>
                <a:endParaRPr lang="ja-JP" sz="1200"/>
              </a:p>
            </c:rich>
          </c:tx>
          <c:layout>
            <c:manualLayout>
              <c:xMode val="edge"/>
              <c:yMode val="edge"/>
              <c:x val="0.95905834186284544"/>
              <c:y val="0.945924518055932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BIZ UDゴシック" panose="020B0400000000000000" pitchFamily="49" charset="-128"/>
                  <a:ea typeface="BIZ UDゴシック" panose="020B0400000000000000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96945024"/>
        <c:crossesAt val="4100"/>
        <c:auto val="1"/>
        <c:lblAlgn val="ctr"/>
        <c:lblOffset val="50"/>
        <c:tickLblSkip val="5"/>
        <c:tickMarkSkip val="1"/>
        <c:noMultiLvlLbl val="0"/>
      </c:catAx>
      <c:valAx>
        <c:axId val="196945024"/>
        <c:scaling>
          <c:orientation val="minMax"/>
          <c:max val="6050"/>
          <c:min val="4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r>
                  <a:rPr lang="ja-JP" altLang="en-US" sz="1200"/>
                  <a:t>工事費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返済額</a:t>
                </a:r>
                <a:r>
                  <a:rPr lang="en-US" altLang="ja-JP" sz="1200"/>
                  <a:t>)</a:t>
                </a:r>
                <a:r>
                  <a:rPr lang="ja-JP" altLang="en-US" sz="1200"/>
                  <a:t>と</a:t>
                </a:r>
                <a:endParaRPr lang="en-US" altLang="ja-JP" sz="1200"/>
              </a:p>
              <a:p>
                <a:pPr>
                  <a:defRPr sz="1200"/>
                </a:pPr>
                <a:r>
                  <a:rPr lang="ja-JP" altLang="en-US" sz="1200"/>
                  <a:t>冷暖房費</a:t>
                </a:r>
                <a:r>
                  <a:rPr lang="en-US" sz="1200"/>
                  <a:t>[</a:t>
                </a:r>
                <a:r>
                  <a:rPr lang="ja-JP" sz="1200"/>
                  <a:t>万円</a:t>
                </a:r>
                <a:r>
                  <a:rPr lang="en-US" sz="1200"/>
                  <a:t>]</a:t>
                </a:r>
                <a:endParaRPr lang="ja-JP" sz="1200"/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BIZ UDゴシック" panose="020B0400000000000000" pitchFamily="49" charset="-128"/>
                  <a:ea typeface="BIZ UDゴシック" panose="020B0400000000000000" pitchFamily="49" charset="-128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21796096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084900211424449E-2"/>
          <c:y val="0.95846370300891071"/>
          <c:w val="0.81872398498805865"/>
          <c:h val="3.5266704514600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/>
  </sheetViews>
  <sheetProtection content="1" objects="1"/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0.78254</cdr:x>
      <cdr:y>0.84434</cdr:y>
    </cdr:from>
    <cdr:to>
      <cdr:x>0.88081</cdr:x>
      <cdr:y>0.99478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281333" y="513199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※</a:t>
          </a:r>
          <a:r>
            <a:rPr lang="ja-JP" altLang="en-US" sz="1100"/>
            <a:t>工事費はローン金利を考慮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87"/>
  <sheetViews>
    <sheetView tabSelected="1" view="pageBreakPreview" zoomScale="55" zoomScaleNormal="100" zoomScaleSheetLayoutView="55" workbookViewId="0">
      <selection activeCell="C5" sqref="C5"/>
    </sheetView>
  </sheetViews>
  <sheetFormatPr defaultColWidth="6.25" defaultRowHeight="18.75" customHeight="1" x14ac:dyDescent="0.15"/>
  <cols>
    <col min="1" max="1" width="1.125" style="9" customWidth="1"/>
    <col min="2" max="9" width="8" style="9" customWidth="1"/>
    <col min="10" max="10" width="10.125" style="9" bestFit="1" customWidth="1"/>
    <col min="11" max="21" width="8" style="9" customWidth="1"/>
    <col min="22" max="22" width="1.25" style="9" customWidth="1"/>
    <col min="23" max="63" width="8" style="9" customWidth="1"/>
    <col min="64" max="64" width="12.75" style="9" bestFit="1" customWidth="1"/>
    <col min="65" max="16384" width="6.25" style="9"/>
  </cols>
  <sheetData>
    <row r="1" spans="1:25" ht="6.75" customHeight="1" x14ac:dyDescent="0.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5" ht="18.75" customHeight="1" x14ac:dyDescent="0.15">
      <c r="A2" s="26"/>
      <c r="B2" s="26" t="s">
        <v>73</v>
      </c>
      <c r="C2" s="26"/>
      <c r="D2" s="26"/>
      <c r="E2" s="26"/>
      <c r="F2" s="26"/>
      <c r="G2" s="26"/>
      <c r="H2" s="27" t="s">
        <v>123</v>
      </c>
      <c r="I2" s="27"/>
      <c r="J2" s="27"/>
      <c r="K2" s="27"/>
      <c r="L2" s="26"/>
      <c r="M2" s="26"/>
      <c r="N2" s="29" t="s">
        <v>76</v>
      </c>
      <c r="O2" s="26"/>
      <c r="P2" s="26"/>
      <c r="Q2" s="26"/>
      <c r="R2" s="26"/>
      <c r="S2" s="26"/>
      <c r="T2" s="26"/>
      <c r="U2" s="26"/>
      <c r="V2" s="26"/>
    </row>
    <row r="3" spans="1:25" ht="31.5" customHeight="1" x14ac:dyDescent="0.15">
      <c r="A3" s="26"/>
      <c r="B3" s="29"/>
      <c r="C3" s="177" t="s">
        <v>35</v>
      </c>
      <c r="D3" s="177"/>
      <c r="E3" s="186" t="s">
        <v>93</v>
      </c>
      <c r="F3" s="177"/>
      <c r="G3" s="183" t="s">
        <v>94</v>
      </c>
      <c r="H3" s="184"/>
      <c r="I3" s="28"/>
      <c r="J3" s="29"/>
      <c r="K3" s="29"/>
      <c r="L3" s="26"/>
      <c r="M3" s="26"/>
      <c r="N3" s="26"/>
      <c r="O3" s="26"/>
      <c r="P3" s="26"/>
      <c r="Q3" s="26"/>
      <c r="R3" s="8" t="s">
        <v>71</v>
      </c>
      <c r="S3" s="4"/>
      <c r="T3" s="153" t="s">
        <v>92</v>
      </c>
      <c r="U3" s="154"/>
      <c r="V3" s="26"/>
    </row>
    <row r="4" spans="1:25" ht="24.75" thickBot="1" x14ac:dyDescent="0.2">
      <c r="A4" s="26"/>
      <c r="B4" s="29"/>
      <c r="C4" s="182"/>
      <c r="D4" s="182"/>
      <c r="E4" s="182"/>
      <c r="F4" s="182"/>
      <c r="G4" s="185"/>
      <c r="H4" s="185"/>
      <c r="I4" s="29"/>
      <c r="J4" s="29"/>
      <c r="K4" s="26"/>
      <c r="L4" s="26"/>
      <c r="M4" s="26"/>
      <c r="N4" s="26"/>
      <c r="O4" s="29"/>
      <c r="P4" s="29"/>
      <c r="Q4" s="47"/>
      <c r="R4" s="19" t="s">
        <v>72</v>
      </c>
      <c r="S4" s="20" t="s">
        <v>91</v>
      </c>
      <c r="T4" s="21" t="s">
        <v>36</v>
      </c>
      <c r="U4" s="17" t="s">
        <v>91</v>
      </c>
      <c r="V4" s="26"/>
    </row>
    <row r="5" spans="1:25" s="11" customFormat="1" ht="19.5" customHeight="1" x14ac:dyDescent="0.15">
      <c r="A5" s="26"/>
      <c r="B5" s="30" t="s">
        <v>33</v>
      </c>
      <c r="C5" s="125">
        <v>3643.4221499999999</v>
      </c>
      <c r="D5" s="41" t="s">
        <v>15</v>
      </c>
      <c r="E5" s="126">
        <v>972</v>
      </c>
      <c r="F5" s="41" t="s">
        <v>15</v>
      </c>
      <c r="G5" s="127">
        <v>3353</v>
      </c>
      <c r="H5" s="42" t="s">
        <v>15</v>
      </c>
      <c r="I5" s="111" t="s">
        <v>97</v>
      </c>
      <c r="J5" s="43"/>
      <c r="K5" s="43"/>
      <c r="L5" s="43"/>
      <c r="M5" s="43"/>
      <c r="N5" s="43"/>
      <c r="O5" s="43"/>
      <c r="P5" s="43"/>
      <c r="Q5" s="44"/>
      <c r="R5" s="129">
        <v>363</v>
      </c>
      <c r="S5" s="45">
        <f>R5-R$12</f>
        <v>185.15089999999998</v>
      </c>
      <c r="T5" s="131">
        <f>R5*(E5+G5)/C5</f>
        <v>430.90669578324872</v>
      </c>
      <c r="U5" s="46">
        <f>T5-T$12</f>
        <v>214.90584957331939</v>
      </c>
      <c r="V5" s="26"/>
    </row>
    <row r="6" spans="1:25" s="11" customFormat="1" ht="19.5" customHeight="1" thickBot="1" x14ac:dyDescent="0.2">
      <c r="A6" s="26"/>
      <c r="B6" s="31"/>
      <c r="C6" s="32"/>
      <c r="D6" s="33"/>
      <c r="E6" s="34"/>
      <c r="F6" s="33"/>
      <c r="G6" s="128">
        <v>3453</v>
      </c>
      <c r="H6" s="35" t="s">
        <v>15</v>
      </c>
      <c r="I6" s="112" t="s">
        <v>99</v>
      </c>
      <c r="J6" s="36"/>
      <c r="K6" s="36"/>
      <c r="L6" s="36"/>
      <c r="M6" s="36"/>
      <c r="N6" s="36"/>
      <c r="O6" s="36"/>
      <c r="P6" s="36"/>
      <c r="Q6" s="37"/>
      <c r="R6" s="38"/>
      <c r="S6" s="39"/>
      <c r="T6" s="38"/>
      <c r="U6" s="40"/>
      <c r="V6" s="26"/>
    </row>
    <row r="7" spans="1:25" s="11" customFormat="1" ht="18.75" customHeight="1" x14ac:dyDescent="0.15">
      <c r="A7" s="26"/>
      <c r="B7" s="2" t="s">
        <v>34</v>
      </c>
      <c r="C7" s="3"/>
      <c r="D7" s="3"/>
      <c r="E7" s="3"/>
      <c r="F7" s="3"/>
      <c r="G7" s="5" t="s">
        <v>75</v>
      </c>
      <c r="H7" s="6"/>
      <c r="I7" s="6"/>
      <c r="J7" s="6"/>
      <c r="K7" s="6"/>
      <c r="L7" s="6"/>
      <c r="M7" s="6"/>
      <c r="N7" s="6"/>
      <c r="O7" s="6"/>
      <c r="P7" s="6"/>
      <c r="Q7" s="7"/>
      <c r="R7" s="18"/>
      <c r="S7" s="22"/>
      <c r="T7" s="18"/>
      <c r="U7" s="23"/>
      <c r="V7" s="26"/>
    </row>
    <row r="8" spans="1:25" ht="24.75" customHeight="1" x14ac:dyDescent="0.15">
      <c r="A8" s="26"/>
      <c r="B8" s="48" t="s">
        <v>13</v>
      </c>
      <c r="C8" s="49"/>
      <c r="D8" s="49"/>
      <c r="E8" s="49"/>
      <c r="F8" s="49"/>
      <c r="G8" s="171" t="s">
        <v>111</v>
      </c>
      <c r="H8" s="172"/>
      <c r="I8" s="172"/>
      <c r="J8" s="172"/>
      <c r="K8" s="172" t="s">
        <v>110</v>
      </c>
      <c r="L8" s="172"/>
      <c r="M8" s="172"/>
      <c r="N8" s="172"/>
      <c r="O8" s="172"/>
      <c r="P8" s="172"/>
      <c r="Q8" s="173"/>
      <c r="R8" s="130">
        <f>428.0023*1.1</f>
        <v>470.80253000000005</v>
      </c>
      <c r="S8" s="51">
        <f>R8-R$12</f>
        <v>292.95343000000003</v>
      </c>
      <c r="T8" s="130">
        <f>R8*($E$5+$G$5)/$C$5</f>
        <v>558.87592994130546</v>
      </c>
      <c r="U8" s="52">
        <f>T8-T$12</f>
        <v>342.87508373137609</v>
      </c>
      <c r="V8" s="26"/>
      <c r="Y8" s="25"/>
    </row>
    <row r="9" spans="1:25" ht="24.75" customHeight="1" x14ac:dyDescent="0.15">
      <c r="A9" s="26"/>
      <c r="B9" s="48" t="s">
        <v>30</v>
      </c>
      <c r="C9" s="53"/>
      <c r="D9" s="53"/>
      <c r="E9" s="53"/>
      <c r="F9" s="53"/>
      <c r="G9" s="171" t="s">
        <v>108</v>
      </c>
      <c r="H9" s="172"/>
      <c r="I9" s="172"/>
      <c r="J9" s="172"/>
      <c r="K9" s="172" t="s">
        <v>109</v>
      </c>
      <c r="L9" s="172"/>
      <c r="M9" s="172"/>
      <c r="N9" s="172"/>
      <c r="O9" s="172"/>
      <c r="P9" s="172"/>
      <c r="Q9" s="173"/>
      <c r="R9" s="130">
        <f>329.3375*1.1</f>
        <v>362.27125000000001</v>
      </c>
      <c r="S9" s="51">
        <f>R9-R$12</f>
        <v>184.42214999999999</v>
      </c>
      <c r="T9" s="130">
        <f t="shared" ref="T9:T10" si="0">R9*($E$5+$G$5)/$C$5</f>
        <v>430.04161794701724</v>
      </c>
      <c r="U9" s="52">
        <f>T9-T$12</f>
        <v>214.04077173708791</v>
      </c>
      <c r="V9" s="26"/>
      <c r="Y9" s="25"/>
    </row>
    <row r="10" spans="1:25" ht="24.75" customHeight="1" x14ac:dyDescent="0.15">
      <c r="A10" s="26"/>
      <c r="B10" s="48" t="s">
        <v>7</v>
      </c>
      <c r="C10" s="53"/>
      <c r="D10" s="53"/>
      <c r="E10" s="53"/>
      <c r="F10" s="53"/>
      <c r="G10" s="171" t="s">
        <v>108</v>
      </c>
      <c r="H10" s="172"/>
      <c r="I10" s="172"/>
      <c r="J10" s="172"/>
      <c r="K10" s="172" t="s">
        <v>107</v>
      </c>
      <c r="L10" s="172"/>
      <c r="M10" s="172"/>
      <c r="N10" s="172"/>
      <c r="O10" s="172"/>
      <c r="P10" s="172"/>
      <c r="Q10" s="173"/>
      <c r="R10" s="130">
        <f>256.8597*1.1</f>
        <v>282.54566999999997</v>
      </c>
      <c r="S10" s="51">
        <f>R10-R$12</f>
        <v>104.69656999999995</v>
      </c>
      <c r="T10" s="130">
        <f t="shared" si="0"/>
        <v>335.40171092992881</v>
      </c>
      <c r="U10" s="52">
        <f>T10-T$12</f>
        <v>119.40086471999948</v>
      </c>
      <c r="V10" s="26"/>
      <c r="Y10" s="25"/>
    </row>
    <row r="11" spans="1:25" ht="24.75" customHeight="1" x14ac:dyDescent="0.15">
      <c r="A11" s="26"/>
      <c r="B11" s="48" t="s">
        <v>9</v>
      </c>
      <c r="C11" s="53"/>
      <c r="D11" s="53"/>
      <c r="E11" s="53"/>
      <c r="F11" s="53"/>
      <c r="G11" s="171" t="s">
        <v>106</v>
      </c>
      <c r="H11" s="172"/>
      <c r="I11" s="172"/>
      <c r="J11" s="172"/>
      <c r="K11" s="172" t="s">
        <v>103</v>
      </c>
      <c r="L11" s="172"/>
      <c r="M11" s="172"/>
      <c r="N11" s="172"/>
      <c r="O11" s="172"/>
      <c r="P11" s="172"/>
      <c r="Q11" s="173"/>
      <c r="R11" s="130">
        <f>193.691*1.1</f>
        <v>213.06010000000003</v>
      </c>
      <c r="S11" s="51">
        <f>R11-R$12</f>
        <v>35.211000000000013</v>
      </c>
      <c r="T11" s="130">
        <f>R11*($E$5+$G$5)/$C$5</f>
        <v>252.91742064531286</v>
      </c>
      <c r="U11" s="52">
        <f>T11-T$12</f>
        <v>36.916574435383524</v>
      </c>
      <c r="V11" s="26"/>
      <c r="Y11" s="25"/>
    </row>
    <row r="12" spans="1:25" ht="24.75" customHeight="1" x14ac:dyDescent="0.15">
      <c r="A12" s="26"/>
      <c r="B12" s="48" t="s">
        <v>8</v>
      </c>
      <c r="C12" s="53"/>
      <c r="D12" s="53"/>
      <c r="E12" s="53"/>
      <c r="F12" s="53"/>
      <c r="G12" s="171" t="s">
        <v>104</v>
      </c>
      <c r="H12" s="172"/>
      <c r="I12" s="172"/>
      <c r="J12" s="172"/>
      <c r="K12" s="172" t="s">
        <v>105</v>
      </c>
      <c r="L12" s="172"/>
      <c r="M12" s="172"/>
      <c r="N12" s="172"/>
      <c r="O12" s="172"/>
      <c r="P12" s="172"/>
      <c r="Q12" s="173"/>
      <c r="R12" s="130">
        <f>161.681*1.1</f>
        <v>177.84910000000002</v>
      </c>
      <c r="S12" s="50">
        <f>R12-R$12</f>
        <v>0</v>
      </c>
      <c r="T12" s="130">
        <f>R12*($E$5+$G$6)/$C$5</f>
        <v>216.00084620992934</v>
      </c>
      <c r="U12" s="54">
        <f>T12-T$12</f>
        <v>0</v>
      </c>
      <c r="V12" s="26"/>
      <c r="Y12" s="25"/>
    </row>
    <row r="13" spans="1:25" ht="6.75" customHeight="1" x14ac:dyDescent="0.15">
      <c r="A13" s="26"/>
      <c r="B13" s="29"/>
      <c r="C13" s="55"/>
      <c r="D13" s="55"/>
      <c r="E13" s="55"/>
      <c r="F13" s="55"/>
      <c r="G13" s="56"/>
      <c r="H13" s="57"/>
      <c r="I13" s="57"/>
      <c r="J13" s="57"/>
      <c r="K13" s="57"/>
      <c r="L13" s="57"/>
      <c r="M13" s="57"/>
      <c r="N13" s="57"/>
      <c r="O13" s="57"/>
      <c r="P13" s="58"/>
      <c r="Q13" s="58"/>
      <c r="R13" s="58"/>
      <c r="S13" s="58"/>
      <c r="T13" s="58"/>
      <c r="U13" s="58"/>
      <c r="V13" s="26"/>
    </row>
    <row r="14" spans="1:25" ht="18.75" customHeight="1" x14ac:dyDescent="0.15">
      <c r="A14" s="26"/>
      <c r="B14" s="59" t="s">
        <v>96</v>
      </c>
      <c r="C14" s="55"/>
      <c r="D14" s="55"/>
      <c r="E14" s="55"/>
      <c r="F14" s="55"/>
      <c r="G14" s="55"/>
      <c r="H14" s="5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5" ht="18.75" customHeight="1" x14ac:dyDescent="0.15">
      <c r="A15" s="26"/>
      <c r="B15" s="59" t="s">
        <v>77</v>
      </c>
      <c r="C15" s="55"/>
      <c r="D15" s="55"/>
      <c r="E15" s="55"/>
      <c r="F15" s="55"/>
      <c r="G15" s="55"/>
      <c r="H15" s="5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0"/>
      <c r="V15" s="26"/>
    </row>
    <row r="16" spans="1:25" ht="18.75" customHeight="1" x14ac:dyDescent="0.15">
      <c r="A16" s="26"/>
      <c r="B16" s="59" t="s">
        <v>95</v>
      </c>
      <c r="C16" s="55"/>
      <c r="D16" s="55"/>
      <c r="E16" s="55"/>
      <c r="F16" s="55"/>
      <c r="G16" s="55"/>
      <c r="H16" s="5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60"/>
      <c r="V16" s="26"/>
    </row>
    <row r="17" spans="1:22" ht="18.75" customHeight="1" x14ac:dyDescent="0.15">
      <c r="A17" s="26"/>
      <c r="B17" s="61"/>
      <c r="C17" s="55"/>
      <c r="D17" s="55"/>
      <c r="E17" s="55"/>
      <c r="F17" s="55"/>
      <c r="G17" s="55"/>
      <c r="H17" s="5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60"/>
      <c r="V17" s="26"/>
    </row>
    <row r="18" spans="1:22" ht="18.75" customHeight="1" thickBot="1" x14ac:dyDescent="0.2">
      <c r="A18" s="26"/>
      <c r="B18" s="29" t="s">
        <v>57</v>
      </c>
      <c r="C18" s="55"/>
      <c r="D18" s="55"/>
      <c r="E18" s="55"/>
      <c r="F18" s="55"/>
      <c r="G18" s="55"/>
      <c r="H18" s="5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8.75" customHeight="1" x14ac:dyDescent="0.15">
      <c r="A19" s="26"/>
      <c r="B19" s="174" t="s">
        <v>33</v>
      </c>
      <c r="C19" s="175"/>
      <c r="D19" s="62"/>
      <c r="E19" s="62"/>
      <c r="F19" s="62"/>
      <c r="G19" s="63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18.75" customHeight="1" x14ac:dyDescent="0.15">
      <c r="A20" s="26"/>
      <c r="B20" s="176" t="s">
        <v>56</v>
      </c>
      <c r="C20" s="177"/>
      <c r="D20" s="177" t="s">
        <v>53</v>
      </c>
      <c r="E20" s="177"/>
      <c r="F20" s="149" t="s">
        <v>55</v>
      </c>
      <c r="G20" s="178"/>
      <c r="I20" s="179" t="s">
        <v>80</v>
      </c>
      <c r="J20" s="180"/>
      <c r="K20" s="180"/>
      <c r="L20" s="180"/>
      <c r="M20" s="181"/>
      <c r="N20" s="168" t="s">
        <v>81</v>
      </c>
      <c r="O20" s="169"/>
      <c r="P20" s="169"/>
      <c r="Q20" s="169"/>
      <c r="R20" s="169"/>
      <c r="S20" s="169"/>
      <c r="T20" s="169"/>
      <c r="U20" s="170"/>
      <c r="V20" s="26"/>
    </row>
    <row r="21" spans="1:22" ht="18.75" customHeight="1" x14ac:dyDescent="0.15">
      <c r="A21" s="26"/>
      <c r="B21" s="164" t="s">
        <v>51</v>
      </c>
      <c r="C21" s="165"/>
      <c r="D21" s="120">
        <v>0</v>
      </c>
      <c r="E21" s="64" t="s">
        <v>6</v>
      </c>
      <c r="F21" s="123">
        <f>K29</f>
        <v>31.218</v>
      </c>
      <c r="G21" s="66" t="s">
        <v>15</v>
      </c>
      <c r="H21" s="26"/>
      <c r="I21" s="48" t="s">
        <v>13</v>
      </c>
      <c r="J21" s="68"/>
      <c r="K21" s="68"/>
      <c r="L21" s="68"/>
      <c r="M21" s="64"/>
      <c r="N21" s="141" t="s">
        <v>82</v>
      </c>
      <c r="O21" s="142"/>
      <c r="P21" s="142"/>
      <c r="Q21" s="142"/>
      <c r="R21" s="142"/>
      <c r="S21" s="142"/>
      <c r="T21" s="142"/>
      <c r="U21" s="143"/>
      <c r="V21" s="26"/>
    </row>
    <row r="22" spans="1:22" ht="18.75" customHeight="1" x14ac:dyDescent="0.15">
      <c r="A22" s="26"/>
      <c r="B22" s="164" t="s">
        <v>62</v>
      </c>
      <c r="C22" s="165"/>
      <c r="D22" s="121">
        <v>13</v>
      </c>
      <c r="E22" s="64" t="s">
        <v>6</v>
      </c>
      <c r="F22" s="123">
        <f>K30</f>
        <v>31.218</v>
      </c>
      <c r="G22" s="66" t="s">
        <v>15</v>
      </c>
      <c r="H22" s="26"/>
      <c r="I22" s="48" t="s">
        <v>30</v>
      </c>
      <c r="J22" s="68"/>
      <c r="K22" s="68"/>
      <c r="L22" s="68"/>
      <c r="M22" s="64"/>
      <c r="N22" s="141" t="s">
        <v>83</v>
      </c>
      <c r="O22" s="142"/>
      <c r="P22" s="142"/>
      <c r="Q22" s="142"/>
      <c r="R22" s="142"/>
      <c r="S22" s="142"/>
      <c r="T22" s="142"/>
      <c r="U22" s="143"/>
      <c r="V22" s="26"/>
    </row>
    <row r="23" spans="1:22" ht="18.75" customHeight="1" x14ac:dyDescent="0.15">
      <c r="A23" s="26"/>
      <c r="B23" s="164" t="s">
        <v>63</v>
      </c>
      <c r="C23" s="165"/>
      <c r="D23" s="121">
        <f>D22*2</f>
        <v>26</v>
      </c>
      <c r="E23" s="64" t="s">
        <v>6</v>
      </c>
      <c r="F23" s="123">
        <f>K31</f>
        <v>31.218</v>
      </c>
      <c r="G23" s="66" t="s">
        <v>15</v>
      </c>
      <c r="H23" s="26"/>
      <c r="I23" s="48" t="s">
        <v>7</v>
      </c>
      <c r="J23" s="68"/>
      <c r="K23" s="68"/>
      <c r="L23" s="68"/>
      <c r="M23" s="64"/>
      <c r="N23" s="141" t="s">
        <v>85</v>
      </c>
      <c r="O23" s="142"/>
      <c r="P23" s="142"/>
      <c r="Q23" s="142"/>
      <c r="R23" s="142"/>
      <c r="S23" s="142"/>
      <c r="T23" s="142"/>
      <c r="U23" s="143"/>
      <c r="V23" s="26"/>
    </row>
    <row r="24" spans="1:22" ht="18.75" customHeight="1" x14ac:dyDescent="0.15">
      <c r="A24" s="26"/>
      <c r="B24" s="164" t="s">
        <v>64</v>
      </c>
      <c r="C24" s="165"/>
      <c r="D24" s="121">
        <f>D22*3</f>
        <v>39</v>
      </c>
      <c r="E24" s="64" t="s">
        <v>6</v>
      </c>
      <c r="F24" s="123">
        <f>K32</f>
        <v>31.218</v>
      </c>
      <c r="G24" s="66" t="s">
        <v>15</v>
      </c>
      <c r="H24" s="26"/>
      <c r="I24" s="48" t="s">
        <v>9</v>
      </c>
      <c r="J24" s="68"/>
      <c r="K24" s="68"/>
      <c r="L24" s="68"/>
      <c r="M24" s="64"/>
      <c r="N24" s="141" t="s">
        <v>84</v>
      </c>
      <c r="O24" s="142"/>
      <c r="P24" s="142"/>
      <c r="Q24" s="142"/>
      <c r="R24" s="142"/>
      <c r="S24" s="142"/>
      <c r="T24" s="142"/>
      <c r="U24" s="143"/>
      <c r="V24" s="26"/>
    </row>
    <row r="25" spans="1:22" ht="18.75" customHeight="1" thickBot="1" x14ac:dyDescent="0.2">
      <c r="A25" s="26"/>
      <c r="B25" s="166" t="s">
        <v>65</v>
      </c>
      <c r="C25" s="167"/>
      <c r="D25" s="122">
        <f>D22*4</f>
        <v>52</v>
      </c>
      <c r="E25" s="65" t="s">
        <v>6</v>
      </c>
      <c r="F25" s="124">
        <f>K33</f>
        <v>31.218</v>
      </c>
      <c r="G25" s="67" t="s">
        <v>15</v>
      </c>
      <c r="H25" s="26"/>
      <c r="I25" s="48" t="s">
        <v>8</v>
      </c>
      <c r="J25" s="68"/>
      <c r="K25" s="68"/>
      <c r="L25" s="68"/>
      <c r="M25" s="64"/>
      <c r="N25" s="141" t="s">
        <v>86</v>
      </c>
      <c r="O25" s="142"/>
      <c r="P25" s="142"/>
      <c r="Q25" s="142"/>
      <c r="R25" s="142"/>
      <c r="S25" s="142"/>
      <c r="T25" s="142"/>
      <c r="U25" s="143"/>
      <c r="V25" s="26"/>
    </row>
    <row r="26" spans="1:22" s="11" customFormat="1" ht="13.5" x14ac:dyDescent="0.15">
      <c r="A26" s="26"/>
      <c r="B26" s="72"/>
      <c r="C26" s="72"/>
      <c r="D26" s="73"/>
      <c r="E26" s="27"/>
      <c r="F26" s="74"/>
      <c r="G26" s="27"/>
      <c r="H26" s="26"/>
      <c r="I26" s="69"/>
      <c r="J26" s="27"/>
      <c r="K26" s="27"/>
      <c r="L26" s="27"/>
      <c r="M26" s="70"/>
      <c r="N26" s="71"/>
      <c r="O26" s="26"/>
      <c r="P26" s="69"/>
      <c r="Q26" s="27"/>
      <c r="R26" s="27"/>
      <c r="S26" s="27"/>
      <c r="T26" s="70"/>
      <c r="U26" s="71"/>
      <c r="V26" s="26"/>
    </row>
    <row r="27" spans="1:22" ht="18.75" customHeight="1" x14ac:dyDescent="0.15">
      <c r="A27" s="26"/>
      <c r="B27" s="144" t="s">
        <v>13</v>
      </c>
      <c r="C27" s="144"/>
      <c r="D27" s="144"/>
      <c r="E27" s="144"/>
      <c r="F27" s="163"/>
      <c r="G27" s="163"/>
      <c r="H27" s="26"/>
      <c r="I27" s="144" t="s">
        <v>30</v>
      </c>
      <c r="J27" s="163"/>
      <c r="K27" s="163"/>
      <c r="L27" s="163"/>
      <c r="M27" s="163"/>
      <c r="N27" s="163"/>
      <c r="O27" s="26"/>
      <c r="P27" s="144" t="s">
        <v>7</v>
      </c>
      <c r="Q27" s="144"/>
      <c r="R27" s="144"/>
      <c r="S27" s="144"/>
      <c r="T27" s="144"/>
      <c r="U27" s="144"/>
      <c r="V27" s="26"/>
    </row>
    <row r="28" spans="1:22" ht="18.75" customHeight="1" x14ac:dyDescent="0.15">
      <c r="A28" s="26"/>
      <c r="B28" s="149" t="s">
        <v>53</v>
      </c>
      <c r="C28" s="150"/>
      <c r="D28" s="149" t="s">
        <v>52</v>
      </c>
      <c r="E28" s="150"/>
      <c r="F28" s="149" t="s">
        <v>54</v>
      </c>
      <c r="G28" s="150"/>
      <c r="I28" s="149" t="s">
        <v>53</v>
      </c>
      <c r="J28" s="150"/>
      <c r="K28" s="149" t="s">
        <v>52</v>
      </c>
      <c r="L28" s="150"/>
      <c r="M28" s="149" t="s">
        <v>54</v>
      </c>
      <c r="N28" s="150"/>
      <c r="P28" s="149" t="s">
        <v>53</v>
      </c>
      <c r="Q28" s="150"/>
      <c r="R28" s="149" t="s">
        <v>52</v>
      </c>
      <c r="S28" s="150"/>
      <c r="T28" s="149" t="s">
        <v>54</v>
      </c>
      <c r="U28" s="150"/>
      <c r="V28" s="26"/>
    </row>
    <row r="29" spans="1:22" ht="18.75" customHeight="1" x14ac:dyDescent="0.15">
      <c r="A29" s="26"/>
      <c r="B29" s="119">
        <f>$D$21</f>
        <v>0</v>
      </c>
      <c r="C29" s="64" t="s">
        <v>6</v>
      </c>
      <c r="D29" s="118">
        <v>25.465</v>
      </c>
      <c r="E29" s="64" t="s">
        <v>15</v>
      </c>
      <c r="F29" s="145" t="s">
        <v>44</v>
      </c>
      <c r="G29" s="145"/>
      <c r="H29" s="26"/>
      <c r="I29" s="119">
        <f>$D$21</f>
        <v>0</v>
      </c>
      <c r="J29" s="64" t="s">
        <v>6</v>
      </c>
      <c r="K29" s="118">
        <v>31.218</v>
      </c>
      <c r="L29" s="64" t="s">
        <v>15</v>
      </c>
      <c r="M29" s="145" t="s">
        <v>45</v>
      </c>
      <c r="N29" s="148"/>
      <c r="O29" s="26"/>
      <c r="P29" s="119">
        <f>$D$21</f>
        <v>0</v>
      </c>
      <c r="Q29" s="64" t="s">
        <v>6</v>
      </c>
      <c r="R29" s="118">
        <v>40.018000000000001</v>
      </c>
      <c r="S29" s="64" t="s">
        <v>15</v>
      </c>
      <c r="T29" s="145" t="s">
        <v>46</v>
      </c>
      <c r="U29" s="148"/>
      <c r="V29" s="26"/>
    </row>
    <row r="30" spans="1:22" ht="18.75" customHeight="1" x14ac:dyDescent="0.15">
      <c r="A30" s="26"/>
      <c r="B30" s="119">
        <f>$D$22</f>
        <v>13</v>
      </c>
      <c r="C30" s="64" t="s">
        <v>6</v>
      </c>
      <c r="D30" s="118">
        <f>D$29</f>
        <v>25.465</v>
      </c>
      <c r="E30" s="64" t="s">
        <v>15</v>
      </c>
      <c r="F30" s="146" t="s">
        <v>66</v>
      </c>
      <c r="G30" s="147"/>
      <c r="H30" s="26"/>
      <c r="I30" s="119">
        <f>$D$22</f>
        <v>13</v>
      </c>
      <c r="J30" s="64" t="s">
        <v>6</v>
      </c>
      <c r="K30" s="118">
        <f>K$29</f>
        <v>31.218</v>
      </c>
      <c r="L30" s="64" t="s">
        <v>15</v>
      </c>
      <c r="M30" s="146" t="s">
        <v>47</v>
      </c>
      <c r="N30" s="147"/>
      <c r="O30" s="26"/>
      <c r="P30" s="119">
        <f>$D$22</f>
        <v>13</v>
      </c>
      <c r="Q30" s="64" t="s">
        <v>6</v>
      </c>
      <c r="R30" s="118">
        <v>31.218</v>
      </c>
      <c r="S30" s="64" t="s">
        <v>15</v>
      </c>
      <c r="T30" s="145" t="s">
        <v>47</v>
      </c>
      <c r="U30" s="148"/>
      <c r="V30" s="26"/>
    </row>
    <row r="31" spans="1:22" ht="18.75" customHeight="1" x14ac:dyDescent="0.15">
      <c r="A31" s="26"/>
      <c r="B31" s="119">
        <f>$D$23</f>
        <v>26</v>
      </c>
      <c r="C31" s="64" t="s">
        <v>6</v>
      </c>
      <c r="D31" s="118">
        <f>D$29</f>
        <v>25.465</v>
      </c>
      <c r="E31" s="64" t="s">
        <v>15</v>
      </c>
      <c r="F31" s="145" t="s">
        <v>37</v>
      </c>
      <c r="G31" s="148"/>
      <c r="H31" s="26"/>
      <c r="I31" s="119">
        <f>$D$23</f>
        <v>26</v>
      </c>
      <c r="J31" s="64" t="s">
        <v>6</v>
      </c>
      <c r="K31" s="118">
        <f>K$29</f>
        <v>31.218</v>
      </c>
      <c r="L31" s="64" t="s">
        <v>15</v>
      </c>
      <c r="M31" s="145" t="s">
        <v>37</v>
      </c>
      <c r="N31" s="148"/>
      <c r="O31" s="26"/>
      <c r="P31" s="119">
        <f>$D$23</f>
        <v>26</v>
      </c>
      <c r="Q31" s="64" t="s">
        <v>6</v>
      </c>
      <c r="R31" s="118">
        <f>R29</f>
        <v>40.018000000000001</v>
      </c>
      <c r="S31" s="64" t="s">
        <v>15</v>
      </c>
      <c r="T31" s="145" t="s">
        <v>79</v>
      </c>
      <c r="U31" s="148"/>
      <c r="V31" s="26"/>
    </row>
    <row r="32" spans="1:22" ht="18.75" customHeight="1" x14ac:dyDescent="0.15">
      <c r="A32" s="26"/>
      <c r="B32" s="119">
        <f>$D$24</f>
        <v>39</v>
      </c>
      <c r="C32" s="64" t="s">
        <v>6</v>
      </c>
      <c r="D32" s="118">
        <f>D$29</f>
        <v>25.465</v>
      </c>
      <c r="E32" s="64" t="s">
        <v>15</v>
      </c>
      <c r="F32" s="145" t="s">
        <v>37</v>
      </c>
      <c r="G32" s="148"/>
      <c r="H32" s="26"/>
      <c r="I32" s="119">
        <f>$D$24</f>
        <v>39</v>
      </c>
      <c r="J32" s="64" t="s">
        <v>6</v>
      </c>
      <c r="K32" s="118">
        <f>K$29</f>
        <v>31.218</v>
      </c>
      <c r="L32" s="64" t="s">
        <v>15</v>
      </c>
      <c r="M32" s="145" t="s">
        <v>37</v>
      </c>
      <c r="N32" s="148"/>
      <c r="O32" s="26"/>
      <c r="P32" s="119">
        <f>$D$24</f>
        <v>39</v>
      </c>
      <c r="Q32" s="64" t="s">
        <v>6</v>
      </c>
      <c r="R32" s="118">
        <f>R$30</f>
        <v>31.218</v>
      </c>
      <c r="S32" s="64" t="s">
        <v>15</v>
      </c>
      <c r="T32" s="145" t="s">
        <v>47</v>
      </c>
      <c r="U32" s="148"/>
      <c r="V32" s="26"/>
    </row>
    <row r="33" spans="1:22" ht="18.75" customHeight="1" x14ac:dyDescent="0.15">
      <c r="A33" s="26"/>
      <c r="B33" s="119">
        <f>$D$25</f>
        <v>52</v>
      </c>
      <c r="C33" s="64" t="s">
        <v>6</v>
      </c>
      <c r="D33" s="118">
        <f>D$29</f>
        <v>25.465</v>
      </c>
      <c r="E33" s="64" t="s">
        <v>15</v>
      </c>
      <c r="F33" s="145" t="s">
        <v>37</v>
      </c>
      <c r="G33" s="148"/>
      <c r="H33" s="26"/>
      <c r="I33" s="119">
        <f>$D$25</f>
        <v>52</v>
      </c>
      <c r="J33" s="64" t="s">
        <v>6</v>
      </c>
      <c r="K33" s="118">
        <f>K$29</f>
        <v>31.218</v>
      </c>
      <c r="L33" s="64" t="s">
        <v>15</v>
      </c>
      <c r="M33" s="145" t="s">
        <v>37</v>
      </c>
      <c r="N33" s="148"/>
      <c r="O33" s="26"/>
      <c r="P33" s="119">
        <f>$D$25</f>
        <v>52</v>
      </c>
      <c r="Q33" s="64" t="s">
        <v>6</v>
      </c>
      <c r="R33" s="118">
        <f>R$30</f>
        <v>31.218</v>
      </c>
      <c r="S33" s="64" t="s">
        <v>15</v>
      </c>
      <c r="T33" s="145" t="s">
        <v>37</v>
      </c>
      <c r="U33" s="148"/>
      <c r="V33" s="26"/>
    </row>
    <row r="34" spans="1:22" ht="13.5" x14ac:dyDescent="0.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75"/>
      <c r="T34" s="26"/>
      <c r="U34" s="26"/>
      <c r="V34" s="26"/>
    </row>
    <row r="35" spans="1:22" ht="18.75" customHeight="1" x14ac:dyDescent="0.15">
      <c r="A35" s="26"/>
      <c r="B35" s="144" t="s">
        <v>9</v>
      </c>
      <c r="C35" s="144"/>
      <c r="D35" s="144"/>
      <c r="E35" s="144"/>
      <c r="F35" s="144"/>
      <c r="G35" s="144"/>
      <c r="H35" s="26"/>
      <c r="I35" s="144" t="s">
        <v>8</v>
      </c>
      <c r="J35" s="163"/>
      <c r="K35" s="163"/>
      <c r="L35" s="163"/>
      <c r="M35" s="163"/>
      <c r="N35" s="163"/>
      <c r="O35" s="26"/>
      <c r="P35" s="76" t="s">
        <v>27</v>
      </c>
      <c r="Q35" s="77"/>
      <c r="R35" s="78"/>
      <c r="S35" s="78"/>
      <c r="T35" s="78"/>
      <c r="U35" s="79"/>
      <c r="V35" s="26"/>
    </row>
    <row r="36" spans="1:22" ht="18.75" customHeight="1" x14ac:dyDescent="0.15">
      <c r="A36" s="26"/>
      <c r="B36" s="149" t="s">
        <v>53</v>
      </c>
      <c r="C36" s="150"/>
      <c r="D36" s="149" t="s">
        <v>52</v>
      </c>
      <c r="E36" s="150"/>
      <c r="F36" s="149" t="s">
        <v>54</v>
      </c>
      <c r="G36" s="150"/>
      <c r="H36" s="26"/>
      <c r="I36" s="149" t="s">
        <v>53</v>
      </c>
      <c r="J36" s="150"/>
      <c r="K36" s="149" t="s">
        <v>52</v>
      </c>
      <c r="L36" s="150"/>
      <c r="M36" s="149" t="s">
        <v>54</v>
      </c>
      <c r="N36" s="150"/>
      <c r="O36" s="26"/>
      <c r="P36" s="132" t="s">
        <v>38</v>
      </c>
      <c r="Q36" s="133"/>
      <c r="R36" s="134" t="s">
        <v>18</v>
      </c>
      <c r="S36" s="135" t="s">
        <v>21</v>
      </c>
      <c r="T36" s="136">
        <v>22</v>
      </c>
      <c r="U36" s="80" t="s">
        <v>15</v>
      </c>
      <c r="V36" s="26"/>
    </row>
    <row r="37" spans="1:22" ht="18.75" customHeight="1" x14ac:dyDescent="0.15">
      <c r="A37" s="26"/>
      <c r="B37" s="119">
        <f>$D$21</f>
        <v>0</v>
      </c>
      <c r="C37" s="64" t="s">
        <v>6</v>
      </c>
      <c r="D37" s="118">
        <v>45.98</v>
      </c>
      <c r="E37" s="64" t="s">
        <v>15</v>
      </c>
      <c r="F37" s="145" t="s">
        <v>48</v>
      </c>
      <c r="G37" s="148"/>
      <c r="H37" s="26"/>
      <c r="I37" s="119">
        <f>$D$21</f>
        <v>0</v>
      </c>
      <c r="J37" s="64" t="s">
        <v>6</v>
      </c>
      <c r="K37" s="118">
        <v>56.87</v>
      </c>
      <c r="L37" s="64" t="s">
        <v>15</v>
      </c>
      <c r="M37" s="145" t="s">
        <v>50</v>
      </c>
      <c r="N37" s="148"/>
      <c r="O37" s="26"/>
      <c r="P37" s="132" t="s">
        <v>39</v>
      </c>
      <c r="Q37" s="133"/>
      <c r="R37" s="134" t="s">
        <v>19</v>
      </c>
      <c r="S37" s="135" t="s">
        <v>22</v>
      </c>
      <c r="T37" s="136">
        <v>19.579999999999998</v>
      </c>
      <c r="U37" s="80" t="s">
        <v>15</v>
      </c>
      <c r="V37" s="26"/>
    </row>
    <row r="38" spans="1:22" ht="18.75" customHeight="1" x14ac:dyDescent="0.15">
      <c r="A38" s="26"/>
      <c r="B38" s="119">
        <f>$D$22</f>
        <v>13</v>
      </c>
      <c r="C38" s="64" t="s">
        <v>6</v>
      </c>
      <c r="D38" s="118">
        <f>19.58+8.8</f>
        <v>28.38</v>
      </c>
      <c r="E38" s="64" t="s">
        <v>15</v>
      </c>
      <c r="F38" s="145" t="s">
        <v>49</v>
      </c>
      <c r="G38" s="148"/>
      <c r="H38" s="26"/>
      <c r="I38" s="119">
        <f>$D$22</f>
        <v>13</v>
      </c>
      <c r="J38" s="64" t="s">
        <v>6</v>
      </c>
      <c r="K38" s="118">
        <f>19.58+8.8</f>
        <v>28.38</v>
      </c>
      <c r="L38" s="64" t="s">
        <v>15</v>
      </c>
      <c r="M38" s="145" t="s">
        <v>49</v>
      </c>
      <c r="N38" s="148"/>
      <c r="O38" s="26"/>
      <c r="P38" s="132" t="s">
        <v>40</v>
      </c>
      <c r="Q38" s="134"/>
      <c r="R38" s="134" t="s">
        <v>20</v>
      </c>
      <c r="S38" s="135" t="s">
        <v>14</v>
      </c>
      <c r="T38" s="136">
        <v>16.664999999999999</v>
      </c>
      <c r="U38" s="80" t="s">
        <v>15</v>
      </c>
      <c r="V38" s="26"/>
    </row>
    <row r="39" spans="1:22" ht="18.75" customHeight="1" x14ac:dyDescent="0.15">
      <c r="A39" s="26"/>
      <c r="B39" s="119">
        <f>$D$23</f>
        <v>26</v>
      </c>
      <c r="C39" s="64" t="s">
        <v>6</v>
      </c>
      <c r="D39" s="118">
        <f>19.58+8.8+8.8</f>
        <v>37.18</v>
      </c>
      <c r="E39" s="64" t="s">
        <v>15</v>
      </c>
      <c r="F39" s="145" t="s">
        <v>78</v>
      </c>
      <c r="G39" s="148"/>
      <c r="H39" s="26"/>
      <c r="I39" s="119">
        <f>$D$23</f>
        <v>26</v>
      </c>
      <c r="J39" s="64" t="s">
        <v>6</v>
      </c>
      <c r="K39" s="118">
        <f>19.58+8.8+8.8</f>
        <v>37.18</v>
      </c>
      <c r="L39" s="64" t="s">
        <v>15</v>
      </c>
      <c r="M39" s="145" t="s">
        <v>78</v>
      </c>
      <c r="N39" s="148"/>
      <c r="O39" s="26"/>
      <c r="P39" s="132" t="s">
        <v>41</v>
      </c>
      <c r="Q39" s="134"/>
      <c r="R39" s="134" t="s">
        <v>20</v>
      </c>
      <c r="S39" s="135" t="s">
        <v>14</v>
      </c>
      <c r="T39" s="136">
        <v>8.4700000000000006</v>
      </c>
      <c r="U39" s="80" t="s">
        <v>15</v>
      </c>
      <c r="V39" s="26"/>
    </row>
    <row r="40" spans="1:22" ht="18.75" customHeight="1" x14ac:dyDescent="0.15">
      <c r="A40" s="26"/>
      <c r="B40" s="119">
        <f>$D$24</f>
        <v>39</v>
      </c>
      <c r="C40" s="64" t="s">
        <v>6</v>
      </c>
      <c r="D40" s="118">
        <f>19.58+8.8</f>
        <v>28.38</v>
      </c>
      <c r="E40" s="64" t="s">
        <v>15</v>
      </c>
      <c r="F40" s="145" t="s">
        <v>49</v>
      </c>
      <c r="G40" s="148"/>
      <c r="H40" s="26"/>
      <c r="I40" s="119">
        <f>$D$24</f>
        <v>39</v>
      </c>
      <c r="J40" s="64" t="s">
        <v>6</v>
      </c>
      <c r="K40" s="118">
        <f>19.58+8.8</f>
        <v>28.38</v>
      </c>
      <c r="L40" s="64" t="s">
        <v>15</v>
      </c>
      <c r="M40" s="145" t="s">
        <v>49</v>
      </c>
      <c r="N40" s="148"/>
      <c r="O40" s="26"/>
      <c r="P40" s="132" t="s">
        <v>42</v>
      </c>
      <c r="Q40" s="134"/>
      <c r="R40" s="134" t="s">
        <v>20</v>
      </c>
      <c r="S40" s="135" t="s">
        <v>14</v>
      </c>
      <c r="T40" s="136">
        <v>8.8000000000000007</v>
      </c>
      <c r="U40" s="80" t="s">
        <v>15</v>
      </c>
      <c r="V40" s="26"/>
    </row>
    <row r="41" spans="1:22" ht="18.75" customHeight="1" x14ac:dyDescent="0.15">
      <c r="A41" s="26"/>
      <c r="B41" s="119">
        <f>$D$25</f>
        <v>52</v>
      </c>
      <c r="C41" s="64" t="s">
        <v>6</v>
      </c>
      <c r="D41" s="118">
        <f>19.58+8.8</f>
        <v>28.38</v>
      </c>
      <c r="E41" s="64" t="s">
        <v>15</v>
      </c>
      <c r="F41" s="145" t="s">
        <v>37</v>
      </c>
      <c r="G41" s="148"/>
      <c r="H41" s="26"/>
      <c r="I41" s="119">
        <f>$D$25</f>
        <v>52</v>
      </c>
      <c r="J41" s="64" t="s">
        <v>6</v>
      </c>
      <c r="K41" s="118">
        <f>19.58+8.8</f>
        <v>28.38</v>
      </c>
      <c r="L41" s="64" t="s">
        <v>15</v>
      </c>
      <c r="M41" s="145" t="s">
        <v>37</v>
      </c>
      <c r="N41" s="148"/>
      <c r="O41" s="26"/>
      <c r="P41" s="137" t="s">
        <v>43</v>
      </c>
      <c r="Q41" s="138"/>
      <c r="R41" s="138" t="s">
        <v>19</v>
      </c>
      <c r="S41" s="139" t="s">
        <v>22</v>
      </c>
      <c r="T41" s="140">
        <v>11.638</v>
      </c>
      <c r="U41" s="82" t="s">
        <v>15</v>
      </c>
      <c r="V41" s="26"/>
    </row>
    <row r="42" spans="1:22" ht="18.75" customHeight="1" x14ac:dyDescent="0.15">
      <c r="A42" s="26"/>
      <c r="B42" s="29"/>
      <c r="C42" s="55"/>
      <c r="D42" s="55"/>
      <c r="E42" s="55"/>
      <c r="F42" s="55"/>
      <c r="G42" s="55"/>
      <c r="H42" s="27"/>
      <c r="I42" s="27"/>
      <c r="J42" s="27"/>
      <c r="K42" s="27"/>
      <c r="L42" s="27"/>
      <c r="M42" s="27"/>
      <c r="N42" s="27"/>
      <c r="O42" s="27"/>
      <c r="P42" s="27"/>
      <c r="Q42" s="26"/>
      <c r="R42" s="26"/>
      <c r="S42" s="26"/>
      <c r="T42" s="26"/>
      <c r="U42" s="26"/>
      <c r="V42" s="26"/>
    </row>
    <row r="43" spans="1:22" ht="18.75" customHeight="1" thickBot="1" x14ac:dyDescent="0.2">
      <c r="A43" s="26"/>
      <c r="B43" s="81" t="s">
        <v>58</v>
      </c>
      <c r="C43" s="27"/>
      <c r="D43" s="27"/>
      <c r="E43" s="27"/>
      <c r="F43" s="27"/>
      <c r="G43" s="27"/>
      <c r="H43" s="27"/>
      <c r="I43" s="27"/>
      <c r="J43" s="27"/>
      <c r="K43" s="27" t="s">
        <v>59</v>
      </c>
      <c r="L43" s="26"/>
      <c r="M43" s="26"/>
      <c r="N43" s="26"/>
      <c r="O43" s="26"/>
      <c r="P43" s="26"/>
      <c r="Q43" s="27"/>
      <c r="R43" s="26"/>
      <c r="S43" s="26"/>
      <c r="T43" s="26"/>
      <c r="U43" s="26"/>
      <c r="V43" s="26"/>
    </row>
    <row r="44" spans="1:22" ht="29.25" customHeight="1" thickBot="1" x14ac:dyDescent="0.2">
      <c r="A44" s="26"/>
      <c r="B44" s="12" t="s">
        <v>10</v>
      </c>
      <c r="C44" s="13"/>
      <c r="D44" s="13"/>
      <c r="E44" s="13"/>
      <c r="F44" s="13"/>
      <c r="G44" s="10" t="s">
        <v>11</v>
      </c>
      <c r="H44" s="153" t="s">
        <v>28</v>
      </c>
      <c r="I44" s="154"/>
      <c r="K44" s="162" t="s">
        <v>56</v>
      </c>
      <c r="L44" s="159"/>
      <c r="M44" s="159" t="s">
        <v>53</v>
      </c>
      <c r="N44" s="159"/>
      <c r="O44" s="160" t="s">
        <v>5</v>
      </c>
      <c r="P44" s="161"/>
      <c r="Q44" s="26"/>
      <c r="R44" s="26"/>
      <c r="S44" s="26"/>
      <c r="T44" s="26"/>
      <c r="U44" s="26"/>
      <c r="V44" s="26"/>
    </row>
    <row r="45" spans="1:22" ht="18.75" customHeight="1" thickBot="1" x14ac:dyDescent="0.2">
      <c r="A45" s="26"/>
      <c r="B45" s="83" t="s">
        <v>16</v>
      </c>
      <c r="C45" s="84"/>
      <c r="D45" s="84"/>
      <c r="E45" s="84"/>
      <c r="F45" s="84"/>
      <c r="G45" s="85"/>
      <c r="H45" s="155">
        <f>H47</f>
        <v>1849.2827868852501</v>
      </c>
      <c r="I45" s="156"/>
      <c r="J45" s="26"/>
      <c r="K45" s="96" t="s">
        <v>26</v>
      </c>
      <c r="L45" s="49"/>
      <c r="M45" s="49"/>
      <c r="N45" s="97"/>
      <c r="O45" s="114">
        <f>O48+O49+O50</f>
        <v>31.369999999999997</v>
      </c>
      <c r="P45" s="66" t="s">
        <v>0</v>
      </c>
      <c r="Q45" s="26"/>
      <c r="R45" s="26"/>
      <c r="S45" s="26"/>
      <c r="T45" s="26"/>
      <c r="U45" s="26"/>
      <c r="V45" s="26"/>
    </row>
    <row r="46" spans="1:22" ht="18.75" customHeight="1" thickBot="1" x14ac:dyDescent="0.2">
      <c r="A46" s="26"/>
      <c r="B46" s="86" t="s">
        <v>13</v>
      </c>
      <c r="C46" s="87"/>
      <c r="D46" s="87"/>
      <c r="E46" s="87"/>
      <c r="F46" s="87"/>
      <c r="G46" s="88">
        <v>0.26</v>
      </c>
      <c r="H46" s="157">
        <v>1418.64754098361</v>
      </c>
      <c r="I46" s="158"/>
      <c r="J46" s="26"/>
      <c r="K46" s="98" t="s">
        <v>114</v>
      </c>
      <c r="L46" s="99"/>
      <c r="M46" s="115">
        <v>2</v>
      </c>
      <c r="N46" s="65" t="s">
        <v>12</v>
      </c>
      <c r="O46" s="100"/>
      <c r="P46" s="67"/>
      <c r="Q46" s="101" t="s">
        <v>74</v>
      </c>
      <c r="R46" s="26"/>
      <c r="S46" s="26"/>
      <c r="T46" s="26"/>
      <c r="U46" s="26"/>
      <c r="V46" s="26"/>
    </row>
    <row r="47" spans="1:22" ht="18.75" customHeight="1" thickBot="1" x14ac:dyDescent="0.2">
      <c r="A47" s="26"/>
      <c r="B47" s="48" t="s">
        <v>30</v>
      </c>
      <c r="C47" s="53"/>
      <c r="D47" s="53"/>
      <c r="E47" s="53"/>
      <c r="F47" s="53"/>
      <c r="G47" s="89">
        <v>0.38</v>
      </c>
      <c r="H47" s="151">
        <v>1849.2827868852501</v>
      </c>
      <c r="I47" s="152"/>
      <c r="J47" s="26"/>
      <c r="K47" s="26" t="s">
        <v>115</v>
      </c>
      <c r="L47" s="26"/>
      <c r="M47" s="26"/>
      <c r="N47" s="26"/>
      <c r="O47" s="26"/>
      <c r="P47" s="26"/>
      <c r="Q47" s="101"/>
      <c r="R47" s="26"/>
      <c r="S47" s="26"/>
      <c r="T47" s="26"/>
      <c r="U47" s="26"/>
      <c r="V47" s="26"/>
    </row>
    <row r="48" spans="1:22" ht="18.75" customHeight="1" x14ac:dyDescent="0.15">
      <c r="A48" s="26"/>
      <c r="B48" s="48" t="s">
        <v>7</v>
      </c>
      <c r="C48" s="53"/>
      <c r="D48" s="53"/>
      <c r="E48" s="53"/>
      <c r="F48" s="53"/>
      <c r="G48" s="89">
        <v>0.46</v>
      </c>
      <c r="H48" s="151">
        <v>2798.25819672131</v>
      </c>
      <c r="I48" s="152"/>
      <c r="J48" s="26"/>
      <c r="K48" s="102" t="s">
        <v>29</v>
      </c>
      <c r="L48" s="103"/>
      <c r="M48" s="103"/>
      <c r="N48" s="103"/>
      <c r="O48" s="116">
        <v>26.06</v>
      </c>
      <c r="P48" s="104" t="s">
        <v>23</v>
      </c>
      <c r="Q48" s="101" t="s">
        <v>98</v>
      </c>
      <c r="R48" s="26"/>
      <c r="S48" s="26"/>
      <c r="T48" s="26"/>
      <c r="U48" s="26"/>
      <c r="V48" s="26"/>
    </row>
    <row r="49" spans="1:64" ht="18.75" customHeight="1" x14ac:dyDescent="0.15">
      <c r="A49" s="26"/>
      <c r="B49" s="48" t="s">
        <v>9</v>
      </c>
      <c r="C49" s="53"/>
      <c r="D49" s="53"/>
      <c r="E49" s="53"/>
      <c r="F49" s="53"/>
      <c r="G49" s="89">
        <v>0.6</v>
      </c>
      <c r="H49" s="151">
        <v>3429.8155737704919</v>
      </c>
      <c r="I49" s="152"/>
      <c r="J49" s="26"/>
      <c r="K49" s="105" t="s">
        <v>24</v>
      </c>
      <c r="L49" s="68"/>
      <c r="M49" s="68"/>
      <c r="N49" s="68"/>
      <c r="O49" s="114">
        <v>3.45</v>
      </c>
      <c r="P49" s="66" t="s">
        <v>23</v>
      </c>
      <c r="Q49" s="101" t="s">
        <v>90</v>
      </c>
      <c r="R49" s="26"/>
      <c r="S49" s="26"/>
      <c r="T49" s="26"/>
      <c r="U49" s="26"/>
      <c r="V49" s="26"/>
    </row>
    <row r="50" spans="1:64" ht="18.75" customHeight="1" thickBot="1" x14ac:dyDescent="0.2">
      <c r="A50" s="26"/>
      <c r="B50" s="48" t="s">
        <v>8</v>
      </c>
      <c r="C50" s="53"/>
      <c r="D50" s="53"/>
      <c r="E50" s="53"/>
      <c r="F50" s="53"/>
      <c r="G50" s="89">
        <v>0.87</v>
      </c>
      <c r="H50" s="151">
        <v>4684.938524590164</v>
      </c>
      <c r="I50" s="152"/>
      <c r="J50" s="26"/>
      <c r="K50" s="106" t="s">
        <v>25</v>
      </c>
      <c r="L50" s="107"/>
      <c r="M50" s="107"/>
      <c r="N50" s="107"/>
      <c r="O50" s="117">
        <v>1.86</v>
      </c>
      <c r="P50" s="67" t="s">
        <v>23</v>
      </c>
      <c r="Q50" s="101" t="s">
        <v>89</v>
      </c>
      <c r="R50" s="26"/>
      <c r="S50" s="26"/>
      <c r="T50" s="26"/>
      <c r="U50" s="26"/>
      <c r="V50" s="26"/>
    </row>
    <row r="51" spans="1:64" ht="6.75" customHeight="1" x14ac:dyDescent="0.15">
      <c r="A51" s="26"/>
      <c r="B51" s="29"/>
      <c r="C51" s="55"/>
      <c r="D51" s="55"/>
      <c r="E51" s="55"/>
      <c r="F51" s="55"/>
      <c r="G51" s="90"/>
      <c r="H51" s="94"/>
      <c r="I51" s="94"/>
      <c r="J51" s="26"/>
      <c r="K51" s="27"/>
      <c r="L51" s="27"/>
      <c r="M51" s="27"/>
      <c r="N51" s="27"/>
      <c r="O51" s="27"/>
      <c r="P51" s="27"/>
      <c r="Q51" s="108"/>
      <c r="R51" s="26"/>
      <c r="S51" s="26"/>
      <c r="T51" s="26"/>
      <c r="U51" s="26"/>
      <c r="V51" s="26"/>
    </row>
    <row r="52" spans="1:64" ht="18.75" customHeight="1" x14ac:dyDescent="0.15">
      <c r="A52" s="26"/>
      <c r="B52" s="59" t="s">
        <v>87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75"/>
      <c r="U52" s="26"/>
      <c r="V52" s="26"/>
    </row>
    <row r="53" spans="1:64" ht="18.75" customHeight="1" x14ac:dyDescent="0.15">
      <c r="A53" s="26"/>
      <c r="B53" s="59" t="s">
        <v>88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75"/>
      <c r="U53" s="26"/>
      <c r="V53" s="26"/>
    </row>
    <row r="54" spans="1:64" ht="6.75" customHeight="1" x14ac:dyDescent="0.15">
      <c r="A54" s="202"/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4"/>
      <c r="U54" s="202"/>
      <c r="V54" s="202"/>
    </row>
    <row r="55" spans="1:64" ht="18.75" customHeight="1" x14ac:dyDescent="0.15">
      <c r="A55" s="202"/>
      <c r="B55" s="205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91" t="s">
        <v>121</v>
      </c>
      <c r="P55" s="68"/>
      <c r="Q55" s="68"/>
      <c r="R55" s="68"/>
      <c r="S55" s="68"/>
      <c r="T55" s="113"/>
      <c r="U55" s="64"/>
      <c r="V55" s="202"/>
    </row>
    <row r="56" spans="1:64" ht="18.75" customHeight="1" x14ac:dyDescent="0.15">
      <c r="A56" s="202"/>
      <c r="B56" s="91" t="s">
        <v>60</v>
      </c>
      <c r="C56" s="68"/>
      <c r="D56" s="68"/>
      <c r="E56" s="68"/>
      <c r="F56" s="68"/>
      <c r="G56" s="68"/>
      <c r="H56" s="64"/>
      <c r="I56" s="91" t="s">
        <v>61</v>
      </c>
      <c r="J56" s="109"/>
      <c r="K56" s="68"/>
      <c r="L56" s="68"/>
      <c r="M56" s="64"/>
      <c r="N56" s="203"/>
      <c r="O56" s="187">
        <f>IF(OR(BL83&gt;60,BL83=0)," ",IF(C83=0,COUNTIF(C83:BK83,0),COUNTIF(C83:BK83,1)))</f>
        <v>47</v>
      </c>
      <c r="P56" s="188"/>
      <c r="Q56" s="188"/>
      <c r="R56" s="197" t="str">
        <f>IF(BL83&gt;60,"等級７と同じくらいか、不利。",IF(BL83=0,"等級７よりコスパ良し！",IF(C83=1,"でトータルコストが有利になる！","でトータルコストが不利になる…")))</f>
        <v>でトータルコストが不利になる…</v>
      </c>
      <c r="S56" s="197"/>
      <c r="T56" s="197"/>
      <c r="U56" s="198"/>
      <c r="V56" s="202"/>
    </row>
    <row r="57" spans="1:64" ht="18.75" customHeight="1" x14ac:dyDescent="0.15">
      <c r="A57" s="202"/>
      <c r="B57" s="48" t="s">
        <v>13</v>
      </c>
      <c r="C57" s="49"/>
      <c r="D57" s="68"/>
      <c r="E57" s="68"/>
      <c r="F57" s="64"/>
      <c r="G57" s="92">
        <f>COUNTIF(C78:BK78,0)</f>
        <v>23</v>
      </c>
      <c r="H57" s="64" t="s">
        <v>32</v>
      </c>
      <c r="I57" s="95">
        <f>I58+COUNTIF(C77:BK77,"独自")</f>
        <v>47</v>
      </c>
      <c r="J57" s="110"/>
      <c r="K57" s="68" t="s">
        <v>68</v>
      </c>
      <c r="L57" s="68"/>
      <c r="M57" s="64"/>
      <c r="N57" s="202"/>
      <c r="O57" s="189" t="str">
        <f>IF(OR(BL84&gt;60,BL84=0)," ",IF(C84=0,COUNTIF(C84:BK84,0),IF(C84=1,(COUNTIF(C84:BK84,1)))))</f>
        <v xml:space="preserve"> </v>
      </c>
      <c r="P57" s="190"/>
      <c r="Q57" s="190"/>
      <c r="R57" s="197" t="str">
        <f>IF(BL84&gt;60,"kitaQ ZEHと同じくらいか、少し不利。",IF(BL84=0,"kitaQ ZEHよりコスパ良し！",IF(C84=1,"でトータルコストが有利になる！","でトータルコストが不利になる…")))</f>
        <v>kitaQ ZEHと同じくらいか、少し不利。</v>
      </c>
      <c r="S57" s="199"/>
      <c r="T57" s="199"/>
      <c r="U57" s="200"/>
      <c r="V57" s="202"/>
    </row>
    <row r="58" spans="1:64" ht="18.75" customHeight="1" x14ac:dyDescent="0.15">
      <c r="A58" s="202"/>
      <c r="B58" s="48" t="s">
        <v>113</v>
      </c>
      <c r="C58" s="49"/>
      <c r="D58" s="68"/>
      <c r="E58" s="68"/>
      <c r="F58" s="64"/>
      <c r="G58" s="92">
        <f>COUNTIF(C79:BK79,0)</f>
        <v>18</v>
      </c>
      <c r="H58" s="64" t="s">
        <v>32</v>
      </c>
      <c r="I58" s="95">
        <f>I59+COUNTIF(C77:BK77,"6")</f>
        <v>25</v>
      </c>
      <c r="J58" s="110">
        <f>I58+COUNTIF(C77:BK77,"独自")-1</f>
        <v>46</v>
      </c>
      <c r="K58" s="68" t="s">
        <v>112</v>
      </c>
      <c r="L58" s="68"/>
      <c r="M58" s="64"/>
      <c r="N58" s="202"/>
      <c r="O58" s="191">
        <f>IF(OR(BL85&gt;60,BL85=0)," ",IF(C85=0,COUNTIF(C85:BK85,0),IF(C85=1,(COUNTIF(C85:BK85,1)))))</f>
        <v>23</v>
      </c>
      <c r="P58" s="192"/>
      <c r="Q58" s="192"/>
      <c r="R58" s="197" t="str">
        <f>IF(BL85&gt;60,"等級６と同じくらいか、不利。",IF(BL85=0,"等級６よりコスパ良し！",IF(C85=1,"でトータルコストが有利になる！","でトータルコストが不利になる…")))</f>
        <v>でトータルコストが有利になる！</v>
      </c>
      <c r="S58" s="199"/>
      <c r="T58" s="199"/>
      <c r="U58" s="200"/>
      <c r="V58" s="202"/>
    </row>
    <row r="59" spans="1:64" ht="18.75" customHeight="1" x14ac:dyDescent="0.15">
      <c r="A59" s="202"/>
      <c r="B59" s="48" t="s">
        <v>7</v>
      </c>
      <c r="C59" s="93"/>
      <c r="D59" s="68"/>
      <c r="E59" s="68"/>
      <c r="F59" s="64"/>
      <c r="G59" s="92">
        <f>COUNTIF(C80:BK80,0)</f>
        <v>15</v>
      </c>
      <c r="H59" s="64" t="s">
        <v>32</v>
      </c>
      <c r="I59" s="95">
        <f>I60+COUNTIF(C77:BK77,"5")</f>
        <v>25</v>
      </c>
      <c r="J59" s="110">
        <f>I59+COUNTIF(C77:BK77,"6")-1</f>
        <v>24</v>
      </c>
      <c r="K59" s="68" t="s">
        <v>69</v>
      </c>
      <c r="L59" s="68"/>
      <c r="M59" s="64"/>
      <c r="N59" s="202"/>
      <c r="O59" s="193">
        <f>IF(OR(BL86&gt;60,BL86=0)," ",IF(C86=0,COUNTIF(C86:BK86,0),IF(C86=1,(COUNTIF(C86:BK86,1)))))</f>
        <v>25</v>
      </c>
      <c r="P59" s="194"/>
      <c r="Q59" s="194"/>
      <c r="R59" s="197" t="str">
        <f>IF(BL86&gt;60,"等級５と同じくらいか、不利。",IF(BL86=0,"等級５よりコスパ良し！",IF(C86=1,"でトータルコストが有利になる！","でトータルコストが不利になる…")))</f>
        <v>でトータルコストが有利になる！</v>
      </c>
      <c r="S59" s="199"/>
      <c r="T59" s="199"/>
      <c r="U59" s="200"/>
      <c r="V59" s="202"/>
    </row>
    <row r="60" spans="1:64" ht="18.75" customHeight="1" x14ac:dyDescent="0.15">
      <c r="A60" s="202"/>
      <c r="B60" s="48" t="s">
        <v>9</v>
      </c>
      <c r="C60" s="49"/>
      <c r="D60" s="68"/>
      <c r="E60" s="68"/>
      <c r="F60" s="64"/>
      <c r="G60" s="92">
        <f>COUNTIF(C81:BK81,0)</f>
        <v>6</v>
      </c>
      <c r="H60" s="64" t="s">
        <v>32</v>
      </c>
      <c r="I60" s="95">
        <f>COUNTIF(C77:BK77,"4")</f>
        <v>6</v>
      </c>
      <c r="J60" s="110">
        <f>I60+COUNTIF(C77:BK77,"5")-1</f>
        <v>24</v>
      </c>
      <c r="K60" s="68" t="s">
        <v>70</v>
      </c>
      <c r="L60" s="68"/>
      <c r="M60" s="64"/>
      <c r="N60" s="203"/>
      <c r="O60" s="195">
        <f>IF(OR(BL87&gt;60,BL87=0)," ",IF(C87=0,COUNTIF(C87:BK87,0),IF(C87=1,(COUNTIF(C87:BK87,1)))))</f>
        <v>18</v>
      </c>
      <c r="P60" s="196"/>
      <c r="Q60" s="196"/>
      <c r="R60" s="197" t="str">
        <f>IF(BL87&gt;60,"等級４と同じくらいか、不利。",IF(BL87=0,"等級４よりコスパ良し！",IF(C87=1,"でトータルコストが有利になる！","でトータルコストが不利になる…")))</f>
        <v>でトータルコストが有利になる！</v>
      </c>
      <c r="S60" s="199"/>
      <c r="T60" s="199"/>
      <c r="U60" s="200"/>
      <c r="V60" s="202"/>
    </row>
    <row r="61" spans="1:64" ht="7.5" customHeight="1" x14ac:dyDescent="0.15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</row>
    <row r="62" spans="1:64" ht="18.75" customHeight="1" x14ac:dyDescent="0.15">
      <c r="C62" s="14">
        <v>0</v>
      </c>
      <c r="D62" s="14">
        <v>1</v>
      </c>
      <c r="E62" s="14">
        <v>2</v>
      </c>
      <c r="F62" s="14">
        <v>3</v>
      </c>
      <c r="G62" s="14">
        <v>4</v>
      </c>
      <c r="H62" s="14">
        <v>5</v>
      </c>
      <c r="I62" s="14">
        <v>6</v>
      </c>
      <c r="J62" s="14">
        <v>7</v>
      </c>
      <c r="K62" s="14">
        <v>8</v>
      </c>
      <c r="L62" s="14">
        <v>9</v>
      </c>
      <c r="M62" s="14">
        <v>10</v>
      </c>
      <c r="N62" s="14">
        <v>11</v>
      </c>
      <c r="O62" s="14">
        <v>12</v>
      </c>
      <c r="P62" s="14">
        <v>13</v>
      </c>
      <c r="Q62" s="14">
        <v>14</v>
      </c>
      <c r="R62" s="14">
        <v>15</v>
      </c>
      <c r="S62" s="14">
        <v>16</v>
      </c>
      <c r="T62" s="14">
        <v>17</v>
      </c>
      <c r="U62" s="14">
        <v>18</v>
      </c>
      <c r="V62" s="14">
        <v>19</v>
      </c>
      <c r="W62" s="14">
        <v>20</v>
      </c>
      <c r="X62" s="14">
        <v>21</v>
      </c>
      <c r="Y62" s="14">
        <v>22</v>
      </c>
      <c r="Z62" s="14">
        <v>23</v>
      </c>
      <c r="AA62" s="14">
        <v>24</v>
      </c>
      <c r="AB62" s="14">
        <v>25</v>
      </c>
      <c r="AC62" s="14">
        <v>26</v>
      </c>
      <c r="AD62" s="14">
        <v>27</v>
      </c>
      <c r="AE62" s="14">
        <v>28</v>
      </c>
      <c r="AF62" s="14">
        <v>29</v>
      </c>
      <c r="AG62" s="14">
        <v>30</v>
      </c>
      <c r="AH62" s="14">
        <v>31</v>
      </c>
      <c r="AI62" s="14">
        <v>32</v>
      </c>
      <c r="AJ62" s="14">
        <v>33</v>
      </c>
      <c r="AK62" s="14">
        <v>34</v>
      </c>
      <c r="AL62" s="14">
        <v>35</v>
      </c>
      <c r="AM62" s="14">
        <v>36</v>
      </c>
      <c r="AN62" s="14">
        <v>37</v>
      </c>
      <c r="AO62" s="14">
        <v>38</v>
      </c>
      <c r="AP62" s="14">
        <v>39</v>
      </c>
      <c r="AQ62" s="14">
        <v>40</v>
      </c>
      <c r="AR62" s="14">
        <v>41</v>
      </c>
      <c r="AS62" s="14">
        <v>42</v>
      </c>
      <c r="AT62" s="14">
        <v>43</v>
      </c>
      <c r="AU62" s="14">
        <v>44</v>
      </c>
      <c r="AV62" s="14">
        <v>45</v>
      </c>
      <c r="AW62" s="14">
        <v>46</v>
      </c>
      <c r="AX62" s="14">
        <v>47</v>
      </c>
      <c r="AY62" s="14">
        <v>48</v>
      </c>
      <c r="AZ62" s="14">
        <v>49</v>
      </c>
      <c r="BA62" s="14">
        <v>50</v>
      </c>
      <c r="BB62" s="14">
        <v>51</v>
      </c>
      <c r="BC62" s="14">
        <v>52</v>
      </c>
      <c r="BD62" s="14">
        <v>53</v>
      </c>
      <c r="BE62" s="14">
        <v>54</v>
      </c>
      <c r="BF62" s="14">
        <v>55</v>
      </c>
      <c r="BG62" s="14">
        <v>56</v>
      </c>
      <c r="BH62" s="14">
        <v>57</v>
      </c>
      <c r="BI62" s="14">
        <v>58</v>
      </c>
      <c r="BJ62" s="14">
        <v>59</v>
      </c>
      <c r="BK62" s="14">
        <v>60</v>
      </c>
      <c r="BL62" s="14" t="s">
        <v>102</v>
      </c>
    </row>
    <row r="63" spans="1:64" ht="18.75" customHeight="1" x14ac:dyDescent="0.15">
      <c r="B63" s="9" t="s">
        <v>17</v>
      </c>
      <c r="C63" s="15">
        <f>O45</f>
        <v>31.369999999999997</v>
      </c>
      <c r="D63" s="15">
        <f>C63+C63*$M$46%</f>
        <v>31.997399999999999</v>
      </c>
      <c r="E63" s="15">
        <f>D63+D63*$M$46%</f>
        <v>32.637347999999996</v>
      </c>
      <c r="F63" s="15">
        <f t="shared" ref="F63:N63" si="1">E63+E63*$M$46%</f>
        <v>33.290094959999998</v>
      </c>
      <c r="G63" s="15">
        <f t="shared" si="1"/>
        <v>33.955896859199996</v>
      </c>
      <c r="H63" s="15">
        <f t="shared" si="1"/>
        <v>34.635014796383999</v>
      </c>
      <c r="I63" s="15">
        <f t="shared" si="1"/>
        <v>35.327715092311678</v>
      </c>
      <c r="J63" s="15">
        <f t="shared" si="1"/>
        <v>36.03426939415791</v>
      </c>
      <c r="K63" s="15">
        <f t="shared" si="1"/>
        <v>36.754954782041068</v>
      </c>
      <c r="L63" s="15">
        <f t="shared" si="1"/>
        <v>37.490053877681888</v>
      </c>
      <c r="M63" s="15">
        <f t="shared" si="1"/>
        <v>38.239854955235522</v>
      </c>
      <c r="N63" s="15">
        <f t="shared" si="1"/>
        <v>39.004652054340234</v>
      </c>
      <c r="O63" s="15">
        <f t="shared" ref="O63:AI63" si="2">N63+N63*$M$46%</f>
        <v>39.784745095427041</v>
      </c>
      <c r="P63" s="15">
        <f t="shared" si="2"/>
        <v>40.580439997335581</v>
      </c>
      <c r="Q63" s="15">
        <f t="shared" si="2"/>
        <v>41.392048797282293</v>
      </c>
      <c r="R63" s="15">
        <f t="shared" si="2"/>
        <v>42.219889773227941</v>
      </c>
      <c r="S63" s="15">
        <f t="shared" si="2"/>
        <v>43.0642875686925</v>
      </c>
      <c r="T63" s="15">
        <f t="shared" si="2"/>
        <v>43.925573320066349</v>
      </c>
      <c r="U63" s="15">
        <f t="shared" si="2"/>
        <v>44.804084786467676</v>
      </c>
      <c r="V63" s="15">
        <f t="shared" si="2"/>
        <v>45.700166482197027</v>
      </c>
      <c r="W63" s="15">
        <f t="shared" si="2"/>
        <v>46.614169811840966</v>
      </c>
      <c r="X63" s="15">
        <f t="shared" si="2"/>
        <v>47.546453208077786</v>
      </c>
      <c r="Y63" s="15">
        <f t="shared" si="2"/>
        <v>48.497382272239342</v>
      </c>
      <c r="Z63" s="15">
        <f t="shared" si="2"/>
        <v>49.467329917684125</v>
      </c>
      <c r="AA63" s="15">
        <f t="shared" si="2"/>
        <v>50.45667651603781</v>
      </c>
      <c r="AB63" s="15">
        <f t="shared" si="2"/>
        <v>51.465810046358563</v>
      </c>
      <c r="AC63" s="15">
        <f t="shared" si="2"/>
        <v>52.495126247285732</v>
      </c>
      <c r="AD63" s="15">
        <f t="shared" si="2"/>
        <v>53.545028772231447</v>
      </c>
      <c r="AE63" s="15">
        <f t="shared" si="2"/>
        <v>54.615929347676079</v>
      </c>
      <c r="AF63" s="15">
        <f t="shared" si="2"/>
        <v>55.708247934629604</v>
      </c>
      <c r="AG63" s="15">
        <f t="shared" si="2"/>
        <v>56.822412893322195</v>
      </c>
      <c r="AH63" s="15">
        <f t="shared" si="2"/>
        <v>57.958861151188636</v>
      </c>
      <c r="AI63" s="15">
        <f t="shared" si="2"/>
        <v>59.118038374212411</v>
      </c>
      <c r="AJ63" s="15">
        <f t="shared" ref="AJ63:BK63" si="3">AI63+AI63*$M$46%</f>
        <v>60.300399141696658</v>
      </c>
      <c r="AK63" s="15">
        <f t="shared" si="3"/>
        <v>61.50640712453059</v>
      </c>
      <c r="AL63" s="15">
        <f t="shared" si="3"/>
        <v>62.736535267021203</v>
      </c>
      <c r="AM63" s="15">
        <f t="shared" si="3"/>
        <v>63.991265972361624</v>
      </c>
      <c r="AN63" s="15">
        <f t="shared" si="3"/>
        <v>65.271091291808858</v>
      </c>
      <c r="AO63" s="15">
        <f t="shared" si="3"/>
        <v>66.576513117645035</v>
      </c>
      <c r="AP63" s="15">
        <f t="shared" si="3"/>
        <v>67.908043379997935</v>
      </c>
      <c r="AQ63" s="15">
        <f t="shared" si="3"/>
        <v>69.266204247597898</v>
      </c>
      <c r="AR63" s="15">
        <f t="shared" si="3"/>
        <v>70.651528332549859</v>
      </c>
      <c r="AS63" s="15">
        <f t="shared" si="3"/>
        <v>72.064558899200861</v>
      </c>
      <c r="AT63" s="15">
        <f t="shared" si="3"/>
        <v>73.505850077184874</v>
      </c>
      <c r="AU63" s="15">
        <f t="shared" si="3"/>
        <v>74.975967078728573</v>
      </c>
      <c r="AV63" s="15">
        <f t="shared" si="3"/>
        <v>76.475486420303142</v>
      </c>
      <c r="AW63" s="15">
        <f t="shared" si="3"/>
        <v>78.004996148709211</v>
      </c>
      <c r="AX63" s="15">
        <f t="shared" si="3"/>
        <v>79.565096071683399</v>
      </c>
      <c r="AY63" s="15">
        <f t="shared" si="3"/>
        <v>81.156397993117068</v>
      </c>
      <c r="AZ63" s="15">
        <f t="shared" si="3"/>
        <v>82.779525952979412</v>
      </c>
      <c r="BA63" s="15">
        <f t="shared" si="3"/>
        <v>84.435116472038999</v>
      </c>
      <c r="BB63" s="15">
        <f t="shared" si="3"/>
        <v>86.123818801479786</v>
      </c>
      <c r="BC63" s="15">
        <f t="shared" si="3"/>
        <v>87.846295177509376</v>
      </c>
      <c r="BD63" s="15">
        <f t="shared" si="3"/>
        <v>89.603221081059559</v>
      </c>
      <c r="BE63" s="15">
        <f t="shared" si="3"/>
        <v>91.39528550268075</v>
      </c>
      <c r="BF63" s="15">
        <f t="shared" si="3"/>
        <v>93.223191212734363</v>
      </c>
      <c r="BG63" s="15">
        <f t="shared" si="3"/>
        <v>95.087655036989048</v>
      </c>
      <c r="BH63" s="15">
        <f t="shared" si="3"/>
        <v>96.98940813772883</v>
      </c>
      <c r="BI63" s="15">
        <f t="shared" si="3"/>
        <v>98.929196300483412</v>
      </c>
      <c r="BJ63" s="15">
        <f t="shared" si="3"/>
        <v>100.90778022649307</v>
      </c>
      <c r="BK63" s="15">
        <f t="shared" si="3"/>
        <v>102.92593583102294</v>
      </c>
    </row>
    <row r="64" spans="1:64" ht="18.75" customHeight="1" x14ac:dyDescent="0.15">
      <c r="A64" s="9" t="s">
        <v>100</v>
      </c>
      <c r="B64" s="9" t="s">
        <v>16</v>
      </c>
      <c r="C64" s="24">
        <f>$H45*C$63</f>
        <v>58012.001024590289</v>
      </c>
      <c r="D64" s="24">
        <f>$H45*D$63</f>
        <v>59172.241045082097</v>
      </c>
      <c r="E64" s="24">
        <f t="shared" ref="E64:BK64" si="4">$H45*E$63</f>
        <v>60355.685865983738</v>
      </c>
      <c r="F64" s="24">
        <f t="shared" si="4"/>
        <v>61562.799583303415</v>
      </c>
      <c r="G64" s="24">
        <f t="shared" si="4"/>
        <v>62794.055574969476</v>
      </c>
      <c r="H64" s="24">
        <f>$H45*H$63</f>
        <v>64049.936686468871</v>
      </c>
      <c r="I64" s="24">
        <f t="shared" si="4"/>
        <v>65330.93542019825</v>
      </c>
      <c r="J64" s="24">
        <f t="shared" si="4"/>
        <v>66637.554128602205</v>
      </c>
      <c r="K64" s="24">
        <f t="shared" si="4"/>
        <v>67970.305211174258</v>
      </c>
      <c r="L64" s="24">
        <f t="shared" si="4"/>
        <v>69329.711315397741</v>
      </c>
      <c r="M64" s="24">
        <f t="shared" si="4"/>
        <v>70716.305541705689</v>
      </c>
      <c r="N64" s="24">
        <f t="shared" si="4"/>
        <v>72130.6316525398</v>
      </c>
      <c r="O64" s="24">
        <f t="shared" si="4"/>
        <v>73573.244285590597</v>
      </c>
      <c r="P64" s="24">
        <f t="shared" si="4"/>
        <v>75044.709171302413</v>
      </c>
      <c r="Q64" s="24">
        <f t="shared" si="4"/>
        <v>76545.603354728461</v>
      </c>
      <c r="R64" s="24">
        <f t="shared" si="4"/>
        <v>78076.515421823031</v>
      </c>
      <c r="S64" s="24">
        <f t="shared" si="4"/>
        <v>79638.045730259502</v>
      </c>
      <c r="T64" s="24">
        <f t="shared" si="4"/>
        <v>81230.806644864686</v>
      </c>
      <c r="U64" s="24">
        <f t="shared" si="4"/>
        <v>82855.422777761982</v>
      </c>
      <c r="V64" s="24">
        <f t="shared" si="4"/>
        <v>84512.531233317219</v>
      </c>
      <c r="W64" s="24">
        <f t="shared" si="4"/>
        <v>86202.781857983558</v>
      </c>
      <c r="X64" s="24">
        <f t="shared" si="4"/>
        <v>87926.83749514322</v>
      </c>
      <c r="Y64" s="24">
        <f t="shared" si="4"/>
        <v>89685.374245046085</v>
      </c>
      <c r="Z64" s="24">
        <f t="shared" si="4"/>
        <v>91479.081729947007</v>
      </c>
      <c r="AA64" s="24">
        <f t="shared" si="4"/>
        <v>93308.663364545951</v>
      </c>
      <c r="AB64" s="24">
        <f t="shared" si="4"/>
        <v>95174.836631836864</v>
      </c>
      <c r="AC64" s="24">
        <f t="shared" si="4"/>
        <v>97078.333364473598</v>
      </c>
      <c r="AD64" s="24">
        <f t="shared" si="4"/>
        <v>99019.900031763071</v>
      </c>
      <c r="AE64" s="24">
        <f t="shared" si="4"/>
        <v>101000.29803239834</v>
      </c>
      <c r="AF64" s="24">
        <f t="shared" si="4"/>
        <v>103020.30399304631</v>
      </c>
      <c r="AG64" s="24">
        <f t="shared" si="4"/>
        <v>105080.71007290724</v>
      </c>
      <c r="AH64" s="24">
        <f t="shared" si="4"/>
        <v>107182.32427436537</v>
      </c>
      <c r="AI64" s="24">
        <f t="shared" si="4"/>
        <v>109325.97075985269</v>
      </c>
      <c r="AJ64" s="24">
        <f t="shared" si="4"/>
        <v>111512.49017504974</v>
      </c>
      <c r="AK64" s="24">
        <f t="shared" si="4"/>
        <v>113742.73997855073</v>
      </c>
      <c r="AL64" s="24">
        <f t="shared" si="4"/>
        <v>116017.59477812174</v>
      </c>
      <c r="AM64" s="24">
        <f t="shared" si="4"/>
        <v>118337.94667368417</v>
      </c>
      <c r="AN64" s="24">
        <f t="shared" si="4"/>
        <v>120704.70560715786</v>
      </c>
      <c r="AO64" s="24">
        <f t="shared" si="4"/>
        <v>123118.79971930102</v>
      </c>
      <c r="AP64" s="24">
        <f t="shared" si="4"/>
        <v>125581.17571368704</v>
      </c>
      <c r="AQ64" s="24">
        <f t="shared" si="4"/>
        <v>128092.79922796079</v>
      </c>
      <c r="AR64" s="24">
        <f t="shared" si="4"/>
        <v>130654.65521252001</v>
      </c>
      <c r="AS64" s="24">
        <f t="shared" si="4"/>
        <v>133267.74831677042</v>
      </c>
      <c r="AT64" s="24">
        <f t="shared" si="4"/>
        <v>135933.10328310583</v>
      </c>
      <c r="AU64" s="24">
        <f t="shared" si="4"/>
        <v>138651.76534876795</v>
      </c>
      <c r="AV64" s="24">
        <f t="shared" si="4"/>
        <v>141424.80065574328</v>
      </c>
      <c r="AW64" s="24">
        <f t="shared" si="4"/>
        <v>144253.29666885818</v>
      </c>
      <c r="AX64" s="24">
        <f t="shared" si="4"/>
        <v>147138.36260223534</v>
      </c>
      <c r="AY64" s="24">
        <f t="shared" si="4"/>
        <v>150081.12985428004</v>
      </c>
      <c r="AZ64" s="24">
        <f t="shared" si="4"/>
        <v>153082.75245136564</v>
      </c>
      <c r="BA64" s="24">
        <f t="shared" si="4"/>
        <v>156144.40750039296</v>
      </c>
      <c r="BB64" s="24">
        <f t="shared" si="4"/>
        <v>159267.29565040083</v>
      </c>
      <c r="BC64" s="24">
        <f t="shared" si="4"/>
        <v>162452.64156340883</v>
      </c>
      <c r="BD64" s="24">
        <f t="shared" si="4"/>
        <v>165701.694394677</v>
      </c>
      <c r="BE64" s="24">
        <f t="shared" si="4"/>
        <v>169015.72828257055</v>
      </c>
      <c r="BF64" s="24">
        <f t="shared" si="4"/>
        <v>172396.04284822196</v>
      </c>
      <c r="BG64" s="24">
        <f t="shared" si="4"/>
        <v>175843.96370518638</v>
      </c>
      <c r="BH64" s="24">
        <f t="shared" si="4"/>
        <v>179360.84297929012</v>
      </c>
      <c r="BI64" s="24">
        <f t="shared" si="4"/>
        <v>182948.05983887592</v>
      </c>
      <c r="BJ64" s="24">
        <f t="shared" si="4"/>
        <v>186607.02103565345</v>
      </c>
      <c r="BK64" s="24">
        <f t="shared" si="4"/>
        <v>190339.16145636651</v>
      </c>
      <c r="BL64" s="16">
        <f>SUM(C64:BK64)</f>
        <v>6806697.1830451805</v>
      </c>
    </row>
    <row r="65" spans="1:64" ht="18.75" customHeight="1" x14ac:dyDescent="0.15">
      <c r="B65" s="9" t="s">
        <v>4</v>
      </c>
      <c r="C65" s="24">
        <f>$H46*C$63</f>
        <v>44502.973360655844</v>
      </c>
      <c r="D65" s="24">
        <f>$H46*D$63</f>
        <v>45393.032827868963</v>
      </c>
      <c r="E65" s="24">
        <f t="shared" ref="E65:BK65" si="5">$H46*E$63</f>
        <v>46300.893484426335</v>
      </c>
      <c r="F65" s="24">
        <f t="shared" si="5"/>
        <v>47226.911354114869</v>
      </c>
      <c r="G65" s="24">
        <f t="shared" si="5"/>
        <v>48171.449581197165</v>
      </c>
      <c r="H65" s="24">
        <f t="shared" si="5"/>
        <v>49134.878572821108</v>
      </c>
      <c r="I65" s="24">
        <f t="shared" si="5"/>
        <v>50117.576144277533</v>
      </c>
      <c r="J65" s="24">
        <f t="shared" si="5"/>
        <v>51119.92766716308</v>
      </c>
      <c r="K65" s="24">
        <f t="shared" si="5"/>
        <v>52142.326220506337</v>
      </c>
      <c r="L65" s="24">
        <f t="shared" si="5"/>
        <v>53185.172744916461</v>
      </c>
      <c r="M65" s="24">
        <f t="shared" si="5"/>
        <v>54248.876199814789</v>
      </c>
      <c r="N65" s="24">
        <f t="shared" si="5"/>
        <v>55333.853723811088</v>
      </c>
      <c r="O65" s="24">
        <f t="shared" si="5"/>
        <v>56440.530798287313</v>
      </c>
      <c r="P65" s="24">
        <f t="shared" si="5"/>
        <v>57569.34141425306</v>
      </c>
      <c r="Q65" s="24">
        <f t="shared" si="5"/>
        <v>58720.72824253812</v>
      </c>
      <c r="R65" s="24">
        <f t="shared" si="5"/>
        <v>59895.142807388882</v>
      </c>
      <c r="S65" s="24">
        <f t="shared" si="5"/>
        <v>61093.045663536665</v>
      </c>
      <c r="T65" s="24">
        <f t="shared" si="5"/>
        <v>62314.906576807392</v>
      </c>
      <c r="U65" s="24">
        <f t="shared" si="5"/>
        <v>63561.204708343539</v>
      </c>
      <c r="V65" s="24">
        <f t="shared" si="5"/>
        <v>64832.428802510411</v>
      </c>
      <c r="W65" s="24">
        <f t="shared" si="5"/>
        <v>66129.077378560614</v>
      </c>
      <c r="X65" s="24">
        <f t="shared" si="5"/>
        <v>67451.65892613183</v>
      </c>
      <c r="Y65" s="24">
        <f t="shared" si="5"/>
        <v>68800.692104654459</v>
      </c>
      <c r="Z65" s="24">
        <f t="shared" si="5"/>
        <v>70176.705946747548</v>
      </c>
      <c r="AA65" s="24">
        <f t="shared" si="5"/>
        <v>71580.240065682505</v>
      </c>
      <c r="AB65" s="24">
        <f t="shared" si="5"/>
        <v>73011.844866996151</v>
      </c>
      <c r="AC65" s="24">
        <f t="shared" si="5"/>
        <v>74472.081764336064</v>
      </c>
      <c r="AD65" s="24">
        <f t="shared" si="5"/>
        <v>75961.523399622791</v>
      </c>
      <c r="AE65" s="24">
        <f t="shared" si="5"/>
        <v>77480.753867615247</v>
      </c>
      <c r="AF65" s="24">
        <f t="shared" si="5"/>
        <v>79030.368944967558</v>
      </c>
      <c r="AG65" s="24">
        <f t="shared" si="5"/>
        <v>80610.976323866911</v>
      </c>
      <c r="AH65" s="24">
        <f t="shared" si="5"/>
        <v>82223.195850344244</v>
      </c>
      <c r="AI65" s="24">
        <f t="shared" si="5"/>
        <v>83867.659767351128</v>
      </c>
      <c r="AJ65" s="24">
        <f t="shared" si="5"/>
        <v>85545.012962698151</v>
      </c>
      <c r="AK65" s="24">
        <f t="shared" si="5"/>
        <v>87255.913221952113</v>
      </c>
      <c r="AL65" s="24">
        <f t="shared" si="5"/>
        <v>89001.031486391163</v>
      </c>
      <c r="AM65" s="24">
        <f t="shared" si="5"/>
        <v>90781.052116118983</v>
      </c>
      <c r="AN65" s="24">
        <f t="shared" si="5"/>
        <v>92596.673158441365</v>
      </c>
      <c r="AO65" s="24">
        <f t="shared" si="5"/>
        <v>94448.60662161019</v>
      </c>
      <c r="AP65" s="24">
        <f t="shared" si="5"/>
        <v>96337.578754042392</v>
      </c>
      <c r="AQ65" s="24">
        <f t="shared" si="5"/>
        <v>98264.330329123244</v>
      </c>
      <c r="AR65" s="24">
        <f t="shared" si="5"/>
        <v>100229.61693570571</v>
      </c>
      <c r="AS65" s="24">
        <f t="shared" si="5"/>
        <v>102234.20927441983</v>
      </c>
      <c r="AT65" s="24">
        <f t="shared" si="5"/>
        <v>104278.89345990823</v>
      </c>
      <c r="AU65" s="24">
        <f t="shared" si="5"/>
        <v>106364.4713291064</v>
      </c>
      <c r="AV65" s="24">
        <f t="shared" si="5"/>
        <v>108491.76075568852</v>
      </c>
      <c r="AW65" s="24">
        <f t="shared" si="5"/>
        <v>110661.5959708023</v>
      </c>
      <c r="AX65" s="24">
        <f t="shared" si="5"/>
        <v>112874.82789021835</v>
      </c>
      <c r="AY65" s="24">
        <f t="shared" si="5"/>
        <v>115132.32444802271</v>
      </c>
      <c r="AZ65" s="24">
        <f t="shared" si="5"/>
        <v>117434.97093698317</v>
      </c>
      <c r="BA65" s="24">
        <f t="shared" si="5"/>
        <v>119783.67035572283</v>
      </c>
      <c r="BB65" s="24">
        <f t="shared" si="5"/>
        <v>122179.34376283729</v>
      </c>
      <c r="BC65" s="24">
        <f t="shared" si="5"/>
        <v>124622.93063809404</v>
      </c>
      <c r="BD65" s="24">
        <f t="shared" si="5"/>
        <v>127115.38925085591</v>
      </c>
      <c r="BE65" s="24">
        <f t="shared" si="5"/>
        <v>129657.69703587303</v>
      </c>
      <c r="BF65" s="24">
        <f t="shared" si="5"/>
        <v>132250.85097659047</v>
      </c>
      <c r="BG65" s="24">
        <f t="shared" si="5"/>
        <v>134895.86799612228</v>
      </c>
      <c r="BH65" s="24">
        <f t="shared" si="5"/>
        <v>137593.78535604474</v>
      </c>
      <c r="BI65" s="24">
        <f t="shared" si="5"/>
        <v>140345.66106316564</v>
      </c>
      <c r="BJ65" s="24">
        <f t="shared" si="5"/>
        <v>143152.57428442893</v>
      </c>
      <c r="BK65" s="24">
        <f t="shared" si="5"/>
        <v>146015.62577011753</v>
      </c>
      <c r="BL65" s="16">
        <f t="shared" ref="BL65:BL76" si="6">SUM(C65:BK65)</f>
        <v>5221648.2462432012</v>
      </c>
    </row>
    <row r="66" spans="1:64" ht="18.75" customHeight="1" x14ac:dyDescent="0.15">
      <c r="B66" s="9" t="s">
        <v>120</v>
      </c>
      <c r="C66" s="24">
        <f>$H47*C$63</f>
        <v>58012.001024590289</v>
      </c>
      <c r="D66" s="24">
        <f>$H47*D$63</f>
        <v>59172.241045082097</v>
      </c>
      <c r="E66" s="24">
        <f t="shared" ref="E66:BK66" si="7">$H47*E$63</f>
        <v>60355.685865983738</v>
      </c>
      <c r="F66" s="24">
        <f t="shared" si="7"/>
        <v>61562.799583303415</v>
      </c>
      <c r="G66" s="24">
        <f t="shared" si="7"/>
        <v>62794.055574969476</v>
      </c>
      <c r="H66" s="24">
        <f t="shared" si="7"/>
        <v>64049.936686468871</v>
      </c>
      <c r="I66" s="24">
        <f t="shared" si="7"/>
        <v>65330.93542019825</v>
      </c>
      <c r="J66" s="24">
        <f t="shared" si="7"/>
        <v>66637.554128602205</v>
      </c>
      <c r="K66" s="24">
        <f t="shared" si="7"/>
        <v>67970.305211174258</v>
      </c>
      <c r="L66" s="24">
        <f t="shared" si="7"/>
        <v>69329.711315397741</v>
      </c>
      <c r="M66" s="24">
        <f t="shared" si="7"/>
        <v>70716.305541705689</v>
      </c>
      <c r="N66" s="24">
        <f t="shared" si="7"/>
        <v>72130.6316525398</v>
      </c>
      <c r="O66" s="24">
        <f t="shared" si="7"/>
        <v>73573.244285590597</v>
      </c>
      <c r="P66" s="24">
        <f t="shared" si="7"/>
        <v>75044.709171302413</v>
      </c>
      <c r="Q66" s="24">
        <f t="shared" si="7"/>
        <v>76545.603354728461</v>
      </c>
      <c r="R66" s="24">
        <f t="shared" si="7"/>
        <v>78076.515421823031</v>
      </c>
      <c r="S66" s="24">
        <f t="shared" si="7"/>
        <v>79638.045730259502</v>
      </c>
      <c r="T66" s="24">
        <f t="shared" si="7"/>
        <v>81230.806644864686</v>
      </c>
      <c r="U66" s="24">
        <f t="shared" si="7"/>
        <v>82855.422777761982</v>
      </c>
      <c r="V66" s="24">
        <f t="shared" si="7"/>
        <v>84512.531233317219</v>
      </c>
      <c r="W66" s="24">
        <f t="shared" si="7"/>
        <v>86202.781857983558</v>
      </c>
      <c r="X66" s="24">
        <f t="shared" si="7"/>
        <v>87926.83749514322</v>
      </c>
      <c r="Y66" s="24">
        <f t="shared" si="7"/>
        <v>89685.374245046085</v>
      </c>
      <c r="Z66" s="24">
        <f t="shared" si="7"/>
        <v>91479.081729947007</v>
      </c>
      <c r="AA66" s="24">
        <f t="shared" si="7"/>
        <v>93308.663364545951</v>
      </c>
      <c r="AB66" s="24">
        <f t="shared" si="7"/>
        <v>95174.836631836864</v>
      </c>
      <c r="AC66" s="24">
        <f t="shared" si="7"/>
        <v>97078.333364473598</v>
      </c>
      <c r="AD66" s="24">
        <f t="shared" si="7"/>
        <v>99019.900031763071</v>
      </c>
      <c r="AE66" s="24">
        <f t="shared" si="7"/>
        <v>101000.29803239834</v>
      </c>
      <c r="AF66" s="24">
        <f t="shared" si="7"/>
        <v>103020.30399304631</v>
      </c>
      <c r="AG66" s="24">
        <f t="shared" si="7"/>
        <v>105080.71007290724</v>
      </c>
      <c r="AH66" s="24">
        <f t="shared" si="7"/>
        <v>107182.32427436537</v>
      </c>
      <c r="AI66" s="24">
        <f t="shared" si="7"/>
        <v>109325.97075985269</v>
      </c>
      <c r="AJ66" s="24">
        <f t="shared" si="7"/>
        <v>111512.49017504974</v>
      </c>
      <c r="AK66" s="24">
        <f t="shared" si="7"/>
        <v>113742.73997855073</v>
      </c>
      <c r="AL66" s="24">
        <f t="shared" si="7"/>
        <v>116017.59477812174</v>
      </c>
      <c r="AM66" s="24">
        <f t="shared" si="7"/>
        <v>118337.94667368417</v>
      </c>
      <c r="AN66" s="24">
        <f t="shared" si="7"/>
        <v>120704.70560715786</v>
      </c>
      <c r="AO66" s="24">
        <f t="shared" si="7"/>
        <v>123118.79971930102</v>
      </c>
      <c r="AP66" s="24">
        <f t="shared" si="7"/>
        <v>125581.17571368704</v>
      </c>
      <c r="AQ66" s="24">
        <f t="shared" si="7"/>
        <v>128092.79922796079</v>
      </c>
      <c r="AR66" s="24">
        <f t="shared" si="7"/>
        <v>130654.65521252001</v>
      </c>
      <c r="AS66" s="24">
        <f t="shared" si="7"/>
        <v>133267.74831677042</v>
      </c>
      <c r="AT66" s="24">
        <f t="shared" si="7"/>
        <v>135933.10328310583</v>
      </c>
      <c r="AU66" s="24">
        <f t="shared" si="7"/>
        <v>138651.76534876795</v>
      </c>
      <c r="AV66" s="24">
        <f t="shared" si="7"/>
        <v>141424.80065574328</v>
      </c>
      <c r="AW66" s="24">
        <f t="shared" si="7"/>
        <v>144253.29666885818</v>
      </c>
      <c r="AX66" s="24">
        <f t="shared" si="7"/>
        <v>147138.36260223534</v>
      </c>
      <c r="AY66" s="24">
        <f t="shared" si="7"/>
        <v>150081.12985428004</v>
      </c>
      <c r="AZ66" s="24">
        <f t="shared" si="7"/>
        <v>153082.75245136564</v>
      </c>
      <c r="BA66" s="24">
        <f t="shared" si="7"/>
        <v>156144.40750039296</v>
      </c>
      <c r="BB66" s="24">
        <f t="shared" si="7"/>
        <v>159267.29565040083</v>
      </c>
      <c r="BC66" s="24">
        <f t="shared" si="7"/>
        <v>162452.64156340883</v>
      </c>
      <c r="BD66" s="24">
        <f t="shared" si="7"/>
        <v>165701.694394677</v>
      </c>
      <c r="BE66" s="24">
        <f t="shared" si="7"/>
        <v>169015.72828257055</v>
      </c>
      <c r="BF66" s="24">
        <f t="shared" si="7"/>
        <v>172396.04284822196</v>
      </c>
      <c r="BG66" s="24">
        <f t="shared" si="7"/>
        <v>175843.96370518638</v>
      </c>
      <c r="BH66" s="24">
        <f t="shared" si="7"/>
        <v>179360.84297929012</v>
      </c>
      <c r="BI66" s="24">
        <f t="shared" si="7"/>
        <v>182948.05983887592</v>
      </c>
      <c r="BJ66" s="24">
        <f t="shared" si="7"/>
        <v>186607.02103565345</v>
      </c>
      <c r="BK66" s="24">
        <f t="shared" si="7"/>
        <v>190339.16145636651</v>
      </c>
      <c r="BL66" s="16">
        <f t="shared" si="6"/>
        <v>6806697.1830451805</v>
      </c>
    </row>
    <row r="67" spans="1:64" ht="18.75" customHeight="1" x14ac:dyDescent="0.15">
      <c r="B67" s="9" t="s">
        <v>3</v>
      </c>
      <c r="C67" s="24">
        <f>$H48*C$63</f>
        <v>87781.359631147483</v>
      </c>
      <c r="D67" s="24">
        <f>$H48*D$63</f>
        <v>89536.986823770436</v>
      </c>
      <c r="E67" s="24">
        <f t="shared" ref="E67:BK67" si="8">$H48*E$63</f>
        <v>91327.726560245836</v>
      </c>
      <c r="F67" s="24">
        <f t="shared" si="8"/>
        <v>93154.281091450757</v>
      </c>
      <c r="G67" s="24">
        <f t="shared" si="8"/>
        <v>95017.366713279771</v>
      </c>
      <c r="H67" s="24">
        <f t="shared" si="8"/>
        <v>96917.714047545378</v>
      </c>
      <c r="I67" s="24">
        <f t="shared" si="8"/>
        <v>98856.068328496287</v>
      </c>
      <c r="J67" s="24">
        <f t="shared" si="8"/>
        <v>100833.1896950662</v>
      </c>
      <c r="K67" s="24">
        <f t="shared" si="8"/>
        <v>102849.85348896754</v>
      </c>
      <c r="L67" s="24">
        <f t="shared" si="8"/>
        <v>104906.85055874687</v>
      </c>
      <c r="M67" s="24">
        <f t="shared" si="8"/>
        <v>107004.98756992181</v>
      </c>
      <c r="N67" s="24">
        <f t="shared" si="8"/>
        <v>109145.08732132024</v>
      </c>
      <c r="O67" s="24">
        <f t="shared" si="8"/>
        <v>111327.98906774666</v>
      </c>
      <c r="P67" s="24">
        <f t="shared" si="8"/>
        <v>113554.54884910159</v>
      </c>
      <c r="Q67" s="24">
        <f t="shared" si="8"/>
        <v>115825.63982608361</v>
      </c>
      <c r="R67" s="24">
        <f t="shared" si="8"/>
        <v>118142.1526226053</v>
      </c>
      <c r="S67" s="24">
        <f t="shared" si="8"/>
        <v>120504.99567505741</v>
      </c>
      <c r="T67" s="24">
        <f t="shared" si="8"/>
        <v>122915.09558855854</v>
      </c>
      <c r="U67" s="24">
        <f t="shared" si="8"/>
        <v>125373.39750032972</v>
      </c>
      <c r="V67" s="24">
        <f t="shared" si="8"/>
        <v>127880.86545033631</v>
      </c>
      <c r="W67" s="24">
        <f t="shared" si="8"/>
        <v>130438.48275934302</v>
      </c>
      <c r="X67" s="24">
        <f t="shared" si="8"/>
        <v>133047.25241452988</v>
      </c>
      <c r="Y67" s="24">
        <f t="shared" si="8"/>
        <v>135708.19746282048</v>
      </c>
      <c r="Z67" s="24">
        <f t="shared" si="8"/>
        <v>138422.36141207689</v>
      </c>
      <c r="AA67" s="24">
        <f t="shared" si="8"/>
        <v>141190.80864031843</v>
      </c>
      <c r="AB67" s="24">
        <f t="shared" si="8"/>
        <v>144014.6248131248</v>
      </c>
      <c r="AC67" s="24">
        <f t="shared" si="8"/>
        <v>146894.9173093873</v>
      </c>
      <c r="AD67" s="24">
        <f t="shared" si="8"/>
        <v>149832.81565557502</v>
      </c>
      <c r="AE67" s="24">
        <f t="shared" si="8"/>
        <v>152829.47196868653</v>
      </c>
      <c r="AF67" s="24">
        <f t="shared" si="8"/>
        <v>155886.06140806028</v>
      </c>
      <c r="AG67" s="24">
        <f t="shared" si="8"/>
        <v>159003.78263622147</v>
      </c>
      <c r="AH67" s="24">
        <f t="shared" si="8"/>
        <v>162183.85828894589</v>
      </c>
      <c r="AI67" s="24">
        <f t="shared" si="8"/>
        <v>165427.53545472483</v>
      </c>
      <c r="AJ67" s="24">
        <f t="shared" si="8"/>
        <v>168736.08616381933</v>
      </c>
      <c r="AK67" s="24">
        <f t="shared" si="8"/>
        <v>172110.8078870957</v>
      </c>
      <c r="AL67" s="24">
        <f t="shared" si="8"/>
        <v>175553.02404483763</v>
      </c>
      <c r="AM67" s="24">
        <f t="shared" si="8"/>
        <v>179064.08452573436</v>
      </c>
      <c r="AN67" s="24">
        <f t="shared" si="8"/>
        <v>182645.36621624907</v>
      </c>
      <c r="AO67" s="24">
        <f t="shared" si="8"/>
        <v>186298.27354057404</v>
      </c>
      <c r="AP67" s="24">
        <f t="shared" si="8"/>
        <v>190024.23901138551</v>
      </c>
      <c r="AQ67" s="24">
        <f t="shared" si="8"/>
        <v>193824.72379161324</v>
      </c>
      <c r="AR67" s="24">
        <f t="shared" si="8"/>
        <v>197701.21826744551</v>
      </c>
      <c r="AS67" s="24">
        <f t="shared" si="8"/>
        <v>201655.24263279443</v>
      </c>
      <c r="AT67" s="24">
        <f t="shared" si="8"/>
        <v>205688.3474854503</v>
      </c>
      <c r="AU67" s="24">
        <f t="shared" si="8"/>
        <v>209802.11443515931</v>
      </c>
      <c r="AV67" s="24">
        <f t="shared" si="8"/>
        <v>213998.15672386251</v>
      </c>
      <c r="AW67" s="24">
        <f t="shared" si="8"/>
        <v>218278.11985833978</v>
      </c>
      <c r="AX67" s="24">
        <f t="shared" si="8"/>
        <v>222643.68225550657</v>
      </c>
      <c r="AY67" s="24">
        <f t="shared" si="8"/>
        <v>227096.55590061672</v>
      </c>
      <c r="AZ67" s="24">
        <f t="shared" si="8"/>
        <v>231638.48701862906</v>
      </c>
      <c r="BA67" s="24">
        <f t="shared" si="8"/>
        <v>236271.25675900164</v>
      </c>
      <c r="BB67" s="24">
        <f t="shared" si="8"/>
        <v>240996.68189418167</v>
      </c>
      <c r="BC67" s="24">
        <f t="shared" si="8"/>
        <v>245816.61553206531</v>
      </c>
      <c r="BD67" s="24">
        <f t="shared" si="8"/>
        <v>250732.94784270658</v>
      </c>
      <c r="BE67" s="24">
        <f t="shared" si="8"/>
        <v>255747.60679956072</v>
      </c>
      <c r="BF67" s="24">
        <f t="shared" si="8"/>
        <v>260862.55893555193</v>
      </c>
      <c r="BG67" s="24">
        <f t="shared" si="8"/>
        <v>266079.81011426297</v>
      </c>
      <c r="BH67" s="24">
        <f t="shared" si="8"/>
        <v>271401.40631654824</v>
      </c>
      <c r="BI67" s="24">
        <f t="shared" si="8"/>
        <v>276829.43444287922</v>
      </c>
      <c r="BJ67" s="24">
        <f t="shared" si="8"/>
        <v>282366.02313173679</v>
      </c>
      <c r="BK67" s="24">
        <f t="shared" si="8"/>
        <v>288013.34359437152</v>
      </c>
      <c r="BL67" s="16">
        <f t="shared" si="6"/>
        <v>10299612.541755576</v>
      </c>
    </row>
    <row r="68" spans="1:64" ht="18.75" customHeight="1" x14ac:dyDescent="0.15">
      <c r="B68" s="9" t="s">
        <v>2</v>
      </c>
      <c r="C68" s="24">
        <f>$H49*C$63</f>
        <v>107593.31454918033</v>
      </c>
      <c r="D68" s="24">
        <f>$H49*D$63</f>
        <v>109745.18084016393</v>
      </c>
      <c r="E68" s="24">
        <f t="shared" ref="E68:BK68" si="9">$H49*E$63</f>
        <v>111940.0844569672</v>
      </c>
      <c r="F68" s="24">
        <f t="shared" si="9"/>
        <v>114178.88614610655</v>
      </c>
      <c r="G68" s="24">
        <f t="shared" si="9"/>
        <v>116462.46386902868</v>
      </c>
      <c r="H68" s="24">
        <f t="shared" si="9"/>
        <v>118791.71314640927</v>
      </c>
      <c r="I68" s="24">
        <f t="shared" si="9"/>
        <v>121167.54740933745</v>
      </c>
      <c r="J68" s="24">
        <f t="shared" si="9"/>
        <v>123590.89835752419</v>
      </c>
      <c r="K68" s="24">
        <f t="shared" si="9"/>
        <v>126062.71632467468</v>
      </c>
      <c r="L68" s="24">
        <f t="shared" si="9"/>
        <v>128583.97065116816</v>
      </c>
      <c r="M68" s="24">
        <f t="shared" si="9"/>
        <v>131155.65006419152</v>
      </c>
      <c r="N68" s="24">
        <f t="shared" si="9"/>
        <v>133778.76306547536</v>
      </c>
      <c r="O68" s="24">
        <f t="shared" si="9"/>
        <v>136454.33832678487</v>
      </c>
      <c r="P68" s="24">
        <f t="shared" si="9"/>
        <v>139183.42509332055</v>
      </c>
      <c r="Q68" s="24">
        <f t="shared" si="9"/>
        <v>141967.09359518698</v>
      </c>
      <c r="R68" s="24">
        <f t="shared" si="9"/>
        <v>144806.43546709072</v>
      </c>
      <c r="S68" s="24">
        <f t="shared" si="9"/>
        <v>147702.56417643253</v>
      </c>
      <c r="T68" s="24">
        <f t="shared" si="9"/>
        <v>150656.61545996118</v>
      </c>
      <c r="U68" s="24">
        <f t="shared" si="9"/>
        <v>153669.7477691604</v>
      </c>
      <c r="V68" s="24">
        <f t="shared" si="9"/>
        <v>156743.14272454361</v>
      </c>
      <c r="W68" s="24">
        <f t="shared" si="9"/>
        <v>159878.00557903448</v>
      </c>
      <c r="X68" s="24">
        <f t="shared" si="9"/>
        <v>163075.56569061516</v>
      </c>
      <c r="Y68" s="24">
        <f t="shared" si="9"/>
        <v>166337.07700442747</v>
      </c>
      <c r="Z68" s="24">
        <f t="shared" si="9"/>
        <v>169663.81854451599</v>
      </c>
      <c r="AA68" s="24">
        <f t="shared" si="9"/>
        <v>173057.09491540631</v>
      </c>
      <c r="AB68" s="24">
        <f t="shared" si="9"/>
        <v>176518.23681371444</v>
      </c>
      <c r="AC68" s="24">
        <f t="shared" si="9"/>
        <v>180048.60154998873</v>
      </c>
      <c r="AD68" s="24">
        <f t="shared" si="9"/>
        <v>183649.57358098851</v>
      </c>
      <c r="AE68" s="24">
        <f t="shared" si="9"/>
        <v>187322.56505260829</v>
      </c>
      <c r="AF68" s="24">
        <f t="shared" si="9"/>
        <v>191069.01635366047</v>
      </c>
      <c r="AG68" s="24">
        <f t="shared" si="9"/>
        <v>194890.39668073365</v>
      </c>
      <c r="AH68" s="24">
        <f t="shared" si="9"/>
        <v>198788.20461434833</v>
      </c>
      <c r="AI68" s="24">
        <f t="shared" si="9"/>
        <v>202763.96870663529</v>
      </c>
      <c r="AJ68" s="24">
        <f t="shared" si="9"/>
        <v>206819.24808076801</v>
      </c>
      <c r="AK68" s="24">
        <f t="shared" si="9"/>
        <v>210955.63304238336</v>
      </c>
      <c r="AL68" s="24">
        <f t="shared" si="9"/>
        <v>215174.74570323102</v>
      </c>
      <c r="AM68" s="24">
        <f t="shared" si="9"/>
        <v>219478.24061729564</v>
      </c>
      <c r="AN68" s="24">
        <f t="shared" si="9"/>
        <v>223867.80542964156</v>
      </c>
      <c r="AO68" s="24">
        <f t="shared" si="9"/>
        <v>228345.16153823439</v>
      </c>
      <c r="AP68" s="24">
        <f t="shared" si="9"/>
        <v>232912.06476899906</v>
      </c>
      <c r="AQ68" s="24">
        <f t="shared" si="9"/>
        <v>237570.30606437908</v>
      </c>
      <c r="AR68" s="24">
        <f t="shared" si="9"/>
        <v>242321.71218566666</v>
      </c>
      <c r="AS68" s="24">
        <f t="shared" si="9"/>
        <v>247168.14642938002</v>
      </c>
      <c r="AT68" s="24">
        <f t="shared" si="9"/>
        <v>252111.50935796759</v>
      </c>
      <c r="AU68" s="24">
        <f t="shared" si="9"/>
        <v>257153.73954512694</v>
      </c>
      <c r="AV68" s="24">
        <f t="shared" si="9"/>
        <v>262296.81433602946</v>
      </c>
      <c r="AW68" s="24">
        <f t="shared" si="9"/>
        <v>267542.75062275009</v>
      </c>
      <c r="AX68" s="24">
        <f t="shared" si="9"/>
        <v>272893.60563520511</v>
      </c>
      <c r="AY68" s="24">
        <f t="shared" si="9"/>
        <v>278351.4777479092</v>
      </c>
      <c r="AZ68" s="24">
        <f t="shared" si="9"/>
        <v>283918.50730286742</v>
      </c>
      <c r="BA68" s="24">
        <f t="shared" si="9"/>
        <v>289596.87744892476</v>
      </c>
      <c r="BB68" s="24">
        <f t="shared" si="9"/>
        <v>295388.81499790325</v>
      </c>
      <c r="BC68" s="24">
        <f t="shared" si="9"/>
        <v>301296.59129786131</v>
      </c>
      <c r="BD68" s="24">
        <f t="shared" si="9"/>
        <v>307322.52312381851</v>
      </c>
      <c r="BE68" s="24">
        <f t="shared" si="9"/>
        <v>313468.97358629492</v>
      </c>
      <c r="BF68" s="24">
        <f t="shared" si="9"/>
        <v>319738.35305802082</v>
      </c>
      <c r="BG68" s="24">
        <f t="shared" si="9"/>
        <v>326133.12011918123</v>
      </c>
      <c r="BH68" s="24">
        <f t="shared" si="9"/>
        <v>332655.7825215648</v>
      </c>
      <c r="BI68" s="24">
        <f t="shared" si="9"/>
        <v>339308.89817199612</v>
      </c>
      <c r="BJ68" s="24">
        <f t="shared" si="9"/>
        <v>346095.07613543601</v>
      </c>
      <c r="BK68" s="24">
        <f t="shared" si="9"/>
        <v>353016.97765814478</v>
      </c>
      <c r="BL68" s="16">
        <f t="shared" si="6"/>
        <v>12624200.133106368</v>
      </c>
    </row>
    <row r="69" spans="1:64" ht="18.75" customHeight="1" x14ac:dyDescent="0.15">
      <c r="B69" s="9" t="s">
        <v>1</v>
      </c>
      <c r="C69" s="24">
        <f>$H50*C$63</f>
        <v>146966.52151639343</v>
      </c>
      <c r="D69" s="24">
        <f>$H50*D$63</f>
        <v>149905.85194672132</v>
      </c>
      <c r="E69" s="24">
        <f t="shared" ref="E69:BK69" si="10">$H50*E$63</f>
        <v>152903.96898565572</v>
      </c>
      <c r="F69" s="24">
        <f t="shared" si="10"/>
        <v>155962.04836536886</v>
      </c>
      <c r="G69" s="24">
        <f t="shared" si="10"/>
        <v>159081.28933267621</v>
      </c>
      <c r="H69" s="24">
        <f t="shared" si="10"/>
        <v>162262.91511932976</v>
      </c>
      <c r="I69" s="24">
        <f t="shared" si="10"/>
        <v>165508.17342171635</v>
      </c>
      <c r="J69" s="24">
        <f t="shared" si="10"/>
        <v>168818.33689015065</v>
      </c>
      <c r="K69" s="24">
        <f t="shared" si="10"/>
        <v>172194.70362795368</v>
      </c>
      <c r="L69" s="24">
        <f t="shared" si="10"/>
        <v>175638.59770051274</v>
      </c>
      <c r="M69" s="24">
        <f t="shared" si="10"/>
        <v>179151.36965452298</v>
      </c>
      <c r="N69" s="24">
        <f t="shared" si="10"/>
        <v>182734.39704761346</v>
      </c>
      <c r="O69" s="24">
        <f t="shared" si="10"/>
        <v>186389.08498856574</v>
      </c>
      <c r="P69" s="24">
        <f t="shared" si="10"/>
        <v>190116.86668833703</v>
      </c>
      <c r="Q69" s="24">
        <f t="shared" si="10"/>
        <v>193919.20402210378</v>
      </c>
      <c r="R69" s="24">
        <f t="shared" si="10"/>
        <v>197797.58810254585</v>
      </c>
      <c r="S69" s="24">
        <f t="shared" si="10"/>
        <v>201753.53986459677</v>
      </c>
      <c r="T69" s="24">
        <f t="shared" si="10"/>
        <v>205788.6106618887</v>
      </c>
      <c r="U69" s="24">
        <f t="shared" si="10"/>
        <v>209904.3828751265</v>
      </c>
      <c r="V69" s="24">
        <f t="shared" si="10"/>
        <v>214102.470532629</v>
      </c>
      <c r="W69" s="24">
        <f t="shared" si="10"/>
        <v>218384.51994328157</v>
      </c>
      <c r="X69" s="24">
        <f t="shared" si="10"/>
        <v>222752.21034214721</v>
      </c>
      <c r="Y69" s="24">
        <f t="shared" si="10"/>
        <v>227207.25454899017</v>
      </c>
      <c r="Z69" s="24">
        <f t="shared" si="10"/>
        <v>231751.39963996995</v>
      </c>
      <c r="AA69" s="24">
        <f t="shared" si="10"/>
        <v>236386.42763276934</v>
      </c>
      <c r="AB69" s="24">
        <f t="shared" si="10"/>
        <v>241114.15618542471</v>
      </c>
      <c r="AC69" s="24">
        <f t="shared" si="10"/>
        <v>245936.43930913322</v>
      </c>
      <c r="AD69" s="24">
        <f t="shared" si="10"/>
        <v>250855.16809531586</v>
      </c>
      <c r="AE69" s="24">
        <f t="shared" si="10"/>
        <v>255872.2714572222</v>
      </c>
      <c r="AF69" s="24">
        <f t="shared" si="10"/>
        <v>260989.71688636666</v>
      </c>
      <c r="AG69" s="24">
        <f t="shared" si="10"/>
        <v>266209.51122409402</v>
      </c>
      <c r="AH69" s="24">
        <f t="shared" si="10"/>
        <v>271533.70144857588</v>
      </c>
      <c r="AI69" s="24">
        <f t="shared" si="10"/>
        <v>276964.37547754741</v>
      </c>
      <c r="AJ69" s="24">
        <f t="shared" si="10"/>
        <v>282503.66298709833</v>
      </c>
      <c r="AK69" s="24">
        <f t="shared" si="10"/>
        <v>288153.73624684027</v>
      </c>
      <c r="AL69" s="24">
        <f t="shared" si="10"/>
        <v>293916.81097177713</v>
      </c>
      <c r="AM69" s="24">
        <f t="shared" si="10"/>
        <v>299795.14719121263</v>
      </c>
      <c r="AN69" s="24">
        <f t="shared" si="10"/>
        <v>305791.05013503687</v>
      </c>
      <c r="AO69" s="24">
        <f t="shared" si="10"/>
        <v>311906.87113773765</v>
      </c>
      <c r="AP69" s="24">
        <f t="shared" si="10"/>
        <v>318145.00856049237</v>
      </c>
      <c r="AQ69" s="24">
        <f t="shared" si="10"/>
        <v>324507.90873170225</v>
      </c>
      <c r="AR69" s="24">
        <f t="shared" si="10"/>
        <v>330998.06690633629</v>
      </c>
      <c r="AS69" s="24">
        <f t="shared" si="10"/>
        <v>337618.02824446303</v>
      </c>
      <c r="AT69" s="24">
        <f t="shared" si="10"/>
        <v>344370.3888093523</v>
      </c>
      <c r="AU69" s="24">
        <f t="shared" si="10"/>
        <v>351257.79658553936</v>
      </c>
      <c r="AV69" s="24">
        <f t="shared" si="10"/>
        <v>358282.95251725015</v>
      </c>
      <c r="AW69" s="24">
        <f t="shared" si="10"/>
        <v>365448.61156759516</v>
      </c>
      <c r="AX69" s="24">
        <f t="shared" si="10"/>
        <v>372757.5837989471</v>
      </c>
      <c r="AY69" s="24">
        <f t="shared" si="10"/>
        <v>380212.73547492601</v>
      </c>
      <c r="AZ69" s="24">
        <f t="shared" si="10"/>
        <v>387816.99018442456</v>
      </c>
      <c r="BA69" s="24">
        <f t="shared" si="10"/>
        <v>395573.32998811302</v>
      </c>
      <c r="BB69" s="24">
        <f t="shared" si="10"/>
        <v>403484.79658787535</v>
      </c>
      <c r="BC69" s="24">
        <f t="shared" si="10"/>
        <v>411554.4925196328</v>
      </c>
      <c r="BD69" s="24">
        <f t="shared" si="10"/>
        <v>419785.58237002546</v>
      </c>
      <c r="BE69" s="24">
        <f t="shared" si="10"/>
        <v>428181.29401742597</v>
      </c>
      <c r="BF69" s="24">
        <f t="shared" si="10"/>
        <v>436744.91989777447</v>
      </c>
      <c r="BG69" s="24">
        <f t="shared" si="10"/>
        <v>445479.81829572993</v>
      </c>
      <c r="BH69" s="24">
        <f t="shared" si="10"/>
        <v>454389.41466164455</v>
      </c>
      <c r="BI69" s="24">
        <f t="shared" si="10"/>
        <v>463477.20295487746</v>
      </c>
      <c r="BJ69" s="24">
        <f t="shared" si="10"/>
        <v>472746.74701397499</v>
      </c>
      <c r="BK69" s="24">
        <f t="shared" si="10"/>
        <v>482201.68195425451</v>
      </c>
      <c r="BL69" s="16">
        <f t="shared" si="6"/>
        <v>17243959.703847308</v>
      </c>
    </row>
    <row r="70" spans="1:64" ht="18.75" customHeight="1" x14ac:dyDescent="0.15">
      <c r="A70" s="9" t="s">
        <v>101</v>
      </c>
      <c r="B70" s="9" t="s">
        <v>16</v>
      </c>
      <c r="C70" s="1">
        <f>$G$5+_xlfn.IFNA(VLOOKUP(C$62,エアコン,3,FALSE),0)+H45*C$63/10000+E5</f>
        <v>4362.0192001024589</v>
      </c>
      <c r="D70" s="1">
        <f>C70+_xlfn.IFNA(VLOOKUP(D62,エアコン,3,FALSE),0)+$H$45*D63/10000</f>
        <v>4367.9364242069669</v>
      </c>
      <c r="E70" s="1">
        <f t="shared" ref="E70:N70" si="11">D70+_xlfn.IFNA(VLOOKUP(E62,エアコン,3,FALSE),0)+$H$45*E63/10000</f>
        <v>4373.9719927935648</v>
      </c>
      <c r="F70" s="1">
        <f t="shared" si="11"/>
        <v>4380.1282727518956</v>
      </c>
      <c r="G70" s="1">
        <f t="shared" si="11"/>
        <v>4386.4076783093924</v>
      </c>
      <c r="H70" s="1">
        <f t="shared" si="11"/>
        <v>4392.8126719780394</v>
      </c>
      <c r="I70" s="1">
        <f t="shared" si="11"/>
        <v>4399.3457655200591</v>
      </c>
      <c r="J70" s="1">
        <f t="shared" si="11"/>
        <v>4406.0095209329193</v>
      </c>
      <c r="K70" s="1">
        <f t="shared" si="11"/>
        <v>4412.8065514540367</v>
      </c>
      <c r="L70" s="1">
        <f t="shared" si="11"/>
        <v>4419.7395225855762</v>
      </c>
      <c r="M70" s="1">
        <f t="shared" si="11"/>
        <v>4426.8111531397471</v>
      </c>
      <c r="N70" s="1">
        <f t="shared" si="11"/>
        <v>4434.0242163050016</v>
      </c>
      <c r="O70" s="1">
        <f t="shared" ref="O70:AI70" si="12">N70+_xlfn.IFNA(VLOOKUP(O62,エアコン,3,FALSE),0)+$H$45*O63/10000</f>
        <v>4441.3815407335605</v>
      </c>
      <c r="P70" s="1">
        <f t="shared" si="12"/>
        <v>4480.1040116506911</v>
      </c>
      <c r="Q70" s="1">
        <f t="shared" si="12"/>
        <v>4487.7585719861636</v>
      </c>
      <c r="R70" s="1">
        <f t="shared" si="12"/>
        <v>4495.5662235283462</v>
      </c>
      <c r="S70" s="1">
        <f t="shared" si="12"/>
        <v>4503.5300281013724</v>
      </c>
      <c r="T70" s="1">
        <f t="shared" si="12"/>
        <v>4511.6531087658586</v>
      </c>
      <c r="U70" s="1">
        <f t="shared" si="12"/>
        <v>4519.9386510436352</v>
      </c>
      <c r="V70" s="1">
        <f t="shared" si="12"/>
        <v>4528.3899041669665</v>
      </c>
      <c r="W70" s="1">
        <f t="shared" si="12"/>
        <v>4537.0101823527648</v>
      </c>
      <c r="X70" s="1">
        <f t="shared" si="12"/>
        <v>4545.802866102279</v>
      </c>
      <c r="Y70" s="1">
        <f t="shared" si="12"/>
        <v>4554.7714035267836</v>
      </c>
      <c r="Z70" s="1">
        <f t="shared" si="12"/>
        <v>4563.9193116997785</v>
      </c>
      <c r="AA70" s="1">
        <f t="shared" si="12"/>
        <v>4573.2501780362327</v>
      </c>
      <c r="AB70" s="1">
        <f t="shared" si="12"/>
        <v>4582.7676616994167</v>
      </c>
      <c r="AC70" s="1">
        <f t="shared" si="12"/>
        <v>4623.6934950358636</v>
      </c>
      <c r="AD70" s="1">
        <f t="shared" si="12"/>
        <v>4633.5954850390399</v>
      </c>
      <c r="AE70" s="1">
        <f t="shared" si="12"/>
        <v>4643.6955148422794</v>
      </c>
      <c r="AF70" s="1">
        <f t="shared" si="12"/>
        <v>4653.9975452415838</v>
      </c>
      <c r="AG70" s="1">
        <f t="shared" si="12"/>
        <v>4664.5056162488745</v>
      </c>
      <c r="AH70" s="1">
        <f t="shared" si="12"/>
        <v>4675.2238486763108</v>
      </c>
      <c r="AI70" s="1">
        <f t="shared" si="12"/>
        <v>4686.1564457522963</v>
      </c>
      <c r="AJ70" s="1">
        <f t="shared" ref="AJ70:BJ70" si="13">AI70+_xlfn.IFNA(VLOOKUP(AJ62,エアコン,3,FALSE),0)+$H$45*AJ63/10000</f>
        <v>4697.3076947698009</v>
      </c>
      <c r="AK70" s="1">
        <f t="shared" si="13"/>
        <v>4708.6819687676561</v>
      </c>
      <c r="AL70" s="1">
        <f t="shared" si="13"/>
        <v>4720.2837282454684</v>
      </c>
      <c r="AM70" s="1">
        <f t="shared" si="13"/>
        <v>4732.1175229128366</v>
      </c>
      <c r="AN70" s="1">
        <f t="shared" si="13"/>
        <v>4744.1879934735525</v>
      </c>
      <c r="AO70" s="1">
        <f t="shared" si="13"/>
        <v>4756.499873445483</v>
      </c>
      <c r="AP70" s="1">
        <f t="shared" si="13"/>
        <v>4800.2759910168515</v>
      </c>
      <c r="AQ70" s="1">
        <f t="shared" si="13"/>
        <v>4813.0852709396477</v>
      </c>
      <c r="AR70" s="1">
        <f t="shared" si="13"/>
        <v>4826.1507364608997</v>
      </c>
      <c r="AS70" s="1">
        <f t="shared" si="13"/>
        <v>4839.4775112925763</v>
      </c>
      <c r="AT70" s="1">
        <f t="shared" si="13"/>
        <v>4853.0708216208868</v>
      </c>
      <c r="AU70" s="1">
        <f t="shared" si="13"/>
        <v>4866.9359981557636</v>
      </c>
      <c r="AV70" s="1">
        <f t="shared" si="13"/>
        <v>4881.0784782213377</v>
      </c>
      <c r="AW70" s="1">
        <f t="shared" si="13"/>
        <v>4895.5038078882235</v>
      </c>
      <c r="AX70" s="1">
        <f t="shared" si="13"/>
        <v>4910.2176441484471</v>
      </c>
      <c r="AY70" s="1">
        <f t="shared" si="13"/>
        <v>4925.225757133875</v>
      </c>
      <c r="AZ70" s="1">
        <f t="shared" si="13"/>
        <v>4940.5340323790115</v>
      </c>
      <c r="BA70" s="1">
        <f t="shared" si="13"/>
        <v>4956.1484731290511</v>
      </c>
      <c r="BB70" s="1">
        <f t="shared" si="13"/>
        <v>4972.0752026940909</v>
      </c>
      <c r="BC70" s="1">
        <f t="shared" si="13"/>
        <v>5019.5384668504312</v>
      </c>
      <c r="BD70" s="1">
        <f t="shared" si="13"/>
        <v>5036.1086362898986</v>
      </c>
      <c r="BE70" s="1">
        <f t="shared" si="13"/>
        <v>5053.0102091181561</v>
      </c>
      <c r="BF70" s="1">
        <f t="shared" si="13"/>
        <v>5070.2498134029784</v>
      </c>
      <c r="BG70" s="1">
        <f t="shared" si="13"/>
        <v>5087.8342097734967</v>
      </c>
      <c r="BH70" s="1">
        <f t="shared" si="13"/>
        <v>5105.7702940714253</v>
      </c>
      <c r="BI70" s="1">
        <f t="shared" si="13"/>
        <v>5124.0651000553125</v>
      </c>
      <c r="BJ70" s="1">
        <f t="shared" si="13"/>
        <v>5142.7258021588777</v>
      </c>
      <c r="BK70" s="1">
        <f>BJ70+_xlfn.IFNA(VLOOKUP(BK62,エアコン,3,FALSE),0)+$H$45*BK63/10000</f>
        <v>5161.7597183045145</v>
      </c>
      <c r="BL70" s="16">
        <f>SUM(C70:BK70)</f>
        <v>286308.64532103034</v>
      </c>
    </row>
    <row r="71" spans="1:64" ht="18.75" customHeight="1" x14ac:dyDescent="0.15">
      <c r="B71" s="9" t="s">
        <v>4</v>
      </c>
      <c r="C71" s="1">
        <f>($G$5-T5+T$8)+_xlfn.IFNA(VLOOKUP(C$62,エアコン7,3,FALSE),0)+H46*C$63/10000+E5</f>
        <v>4482.8845314941227</v>
      </c>
      <c r="D71" s="1">
        <f>C71+_xlfn.IFNA(VLOOKUP(D$62,エアコン7,3,FALSE),0)+$H46*D$63/10000</f>
        <v>4487.4238347769096</v>
      </c>
      <c r="E71" s="1">
        <f>D71+_xlfn.IFNA(VLOOKUP(E$62,エアコン7,3,FALSE),0)+$H46*E$63/10000</f>
        <v>4492.0539241253518</v>
      </c>
      <c r="F71" s="1">
        <f t="shared" ref="F71:AI71" si="14">E71+_xlfn.IFNA(VLOOKUP(F$62,エアコン7,3,FALSE),0)+$H46*F$63/10000</f>
        <v>4496.7766152607637</v>
      </c>
      <c r="G71" s="1">
        <f t="shared" si="14"/>
        <v>4501.5937602188833</v>
      </c>
      <c r="H71" s="1">
        <f t="shared" si="14"/>
        <v>4506.5072480761655</v>
      </c>
      <c r="I71" s="1">
        <f t="shared" si="14"/>
        <v>4511.5190056905931</v>
      </c>
      <c r="J71" s="1">
        <f t="shared" si="14"/>
        <v>4516.630998457309</v>
      </c>
      <c r="K71" s="1">
        <f t="shared" si="14"/>
        <v>4521.84523107936</v>
      </c>
      <c r="L71" s="1">
        <f t="shared" si="14"/>
        <v>4527.1637483538516</v>
      </c>
      <c r="M71" s="1">
        <f t="shared" si="14"/>
        <v>4532.5886359738333</v>
      </c>
      <c r="N71" s="1">
        <f t="shared" si="14"/>
        <v>4538.1220213462148</v>
      </c>
      <c r="O71" s="1">
        <f t="shared" si="14"/>
        <v>4543.7660744260438</v>
      </c>
      <c r="P71" s="1">
        <f t="shared" si="14"/>
        <v>4574.9880085674695</v>
      </c>
      <c r="Q71" s="1">
        <f t="shared" si="14"/>
        <v>4580.8600813917237</v>
      </c>
      <c r="R71" s="1">
        <f t="shared" si="14"/>
        <v>4586.8495956724628</v>
      </c>
      <c r="S71" s="1">
        <f t="shared" si="14"/>
        <v>4592.9589002388166</v>
      </c>
      <c r="T71" s="1">
        <f t="shared" si="14"/>
        <v>4599.1903908964969</v>
      </c>
      <c r="U71" s="1">
        <f t="shared" si="14"/>
        <v>4605.5465113673308</v>
      </c>
      <c r="V71" s="1">
        <f t="shared" si="14"/>
        <v>4612.0297542475819</v>
      </c>
      <c r="W71" s="1">
        <f t="shared" si="14"/>
        <v>4618.6426619854383</v>
      </c>
      <c r="X71" s="1">
        <f t="shared" si="14"/>
        <v>4625.3878278780512</v>
      </c>
      <c r="Y71" s="1">
        <f t="shared" si="14"/>
        <v>4632.2678970885163</v>
      </c>
      <c r="Z71" s="1">
        <f t="shared" si="14"/>
        <v>4639.2855676831914</v>
      </c>
      <c r="AA71" s="1">
        <f t="shared" si="14"/>
        <v>4646.4435916897601</v>
      </c>
      <c r="AB71" s="1">
        <f t="shared" si="14"/>
        <v>4653.7447761764597</v>
      </c>
      <c r="AC71" s="1">
        <f t="shared" si="14"/>
        <v>4686.6569843528932</v>
      </c>
      <c r="AD71" s="1">
        <f t="shared" si="14"/>
        <v>4694.2531366928552</v>
      </c>
      <c r="AE71" s="1">
        <f t="shared" si="14"/>
        <v>4702.0012120796164</v>
      </c>
      <c r="AF71" s="1">
        <f t="shared" si="14"/>
        <v>4709.9042489741132</v>
      </c>
      <c r="AG71" s="1">
        <f t="shared" si="14"/>
        <v>4717.9653466065001</v>
      </c>
      <c r="AH71" s="1">
        <f t="shared" si="14"/>
        <v>4726.1876661915348</v>
      </c>
      <c r="AI71" s="1">
        <f t="shared" si="14"/>
        <v>4734.5744321682696</v>
      </c>
      <c r="AJ71" s="1">
        <f t="shared" ref="AJ71:BK71" si="15">AI71+_xlfn.IFNA(VLOOKUP(AJ$62,エアコン7,3,FALSE),0)+$H46*AJ$63/10000</f>
        <v>4743.1289334645398</v>
      </c>
      <c r="AK71" s="1">
        <f t="shared" si="15"/>
        <v>4751.8545247867351</v>
      </c>
      <c r="AL71" s="1">
        <f t="shared" si="15"/>
        <v>4760.7546279353737</v>
      </c>
      <c r="AM71" s="1">
        <f t="shared" si="15"/>
        <v>4769.8327331469854</v>
      </c>
      <c r="AN71" s="1">
        <f t="shared" si="15"/>
        <v>4779.0924004628296</v>
      </c>
      <c r="AO71" s="1">
        <f t="shared" si="15"/>
        <v>4788.5372611249904</v>
      </c>
      <c r="AP71" s="1">
        <f t="shared" si="15"/>
        <v>4823.6360190003952</v>
      </c>
      <c r="AQ71" s="1">
        <f t="shared" si="15"/>
        <v>4833.4624520333073</v>
      </c>
      <c r="AR71" s="1">
        <f t="shared" si="15"/>
        <v>4843.4854137268776</v>
      </c>
      <c r="AS71" s="1">
        <f t="shared" si="15"/>
        <v>4853.7088346543196</v>
      </c>
      <c r="AT71" s="1">
        <f t="shared" si="15"/>
        <v>4864.1367240003101</v>
      </c>
      <c r="AU71" s="1">
        <f t="shared" si="15"/>
        <v>4874.7731711332208</v>
      </c>
      <c r="AV71" s="1">
        <f t="shared" si="15"/>
        <v>4885.6223472087895</v>
      </c>
      <c r="AW71" s="1">
        <f t="shared" si="15"/>
        <v>4896.68850680587</v>
      </c>
      <c r="AX71" s="1">
        <f t="shared" si="15"/>
        <v>4907.9759895948919</v>
      </c>
      <c r="AY71" s="1">
        <f t="shared" si="15"/>
        <v>4919.4892220396941</v>
      </c>
      <c r="AZ71" s="1">
        <f t="shared" si="15"/>
        <v>4931.2327191333925</v>
      </c>
      <c r="BA71" s="1">
        <f t="shared" si="15"/>
        <v>4943.2110861689644</v>
      </c>
      <c r="BB71" s="1">
        <f t="shared" si="15"/>
        <v>4955.429020545248</v>
      </c>
      <c r="BC71" s="1">
        <f t="shared" si="15"/>
        <v>4993.3563136090579</v>
      </c>
      <c r="BD71" s="1">
        <f t="shared" si="15"/>
        <v>5006.0678525341436</v>
      </c>
      <c r="BE71" s="1">
        <f t="shared" si="15"/>
        <v>5019.0336222377309</v>
      </c>
      <c r="BF71" s="1">
        <f t="shared" si="15"/>
        <v>5032.2587073353898</v>
      </c>
      <c r="BG71" s="1">
        <f t="shared" si="15"/>
        <v>5045.7482941350017</v>
      </c>
      <c r="BH71" s="1">
        <f t="shared" si="15"/>
        <v>5059.5076726706066</v>
      </c>
      <c r="BI71" s="1">
        <f t="shared" si="15"/>
        <v>5073.5422387769231</v>
      </c>
      <c r="BJ71" s="1">
        <f t="shared" si="15"/>
        <v>5087.8574962053663</v>
      </c>
      <c r="BK71" s="1">
        <f t="shared" si="15"/>
        <v>5102.4590587823777</v>
      </c>
      <c r="BL71" s="16">
        <f t="shared" si="6"/>
        <v>289144.4974644818</v>
      </c>
    </row>
    <row r="72" spans="1:64" ht="18.75" customHeight="1" x14ac:dyDescent="0.15">
      <c r="B72" s="9" t="s">
        <v>31</v>
      </c>
      <c r="C72" s="1">
        <f>($G$5-T$5+T9)+_xlfn.IFNA(VLOOKUP(C$62,エアコン独自,3,FALSE),0)+H47*C$63/10000+E5</f>
        <v>4361.1541222662272</v>
      </c>
      <c r="D72" s="1">
        <f t="shared" ref="D72:AI72" si="16">C72+_xlfn.IFNA(VLOOKUP(D$62,エアコン独自,3,FALSE),0)+$H47*D$63/10000</f>
        <v>4367.0713463707352</v>
      </c>
      <c r="E72" s="1">
        <f t="shared" si="16"/>
        <v>4373.1069149573332</v>
      </c>
      <c r="F72" s="1">
        <f t="shared" si="16"/>
        <v>4379.2631949156639</v>
      </c>
      <c r="G72" s="1">
        <f t="shared" si="16"/>
        <v>4385.5426004731607</v>
      </c>
      <c r="H72" s="1">
        <f t="shared" si="16"/>
        <v>4391.9475941418077</v>
      </c>
      <c r="I72" s="1">
        <f t="shared" si="16"/>
        <v>4398.4806876838275</v>
      </c>
      <c r="J72" s="1">
        <f t="shared" si="16"/>
        <v>4405.1444430966876</v>
      </c>
      <c r="K72" s="1">
        <f t="shared" si="16"/>
        <v>4411.9414736178051</v>
      </c>
      <c r="L72" s="1">
        <f t="shared" si="16"/>
        <v>4418.8744447493445</v>
      </c>
      <c r="M72" s="1">
        <f t="shared" si="16"/>
        <v>4425.9460753035155</v>
      </c>
      <c r="N72" s="1">
        <f t="shared" si="16"/>
        <v>4433.1591384687699</v>
      </c>
      <c r="O72" s="1">
        <f t="shared" si="16"/>
        <v>4440.5164628973289</v>
      </c>
      <c r="P72" s="1">
        <f t="shared" si="16"/>
        <v>4479.2389338144594</v>
      </c>
      <c r="Q72" s="1">
        <f t="shared" si="16"/>
        <v>4486.8934941499319</v>
      </c>
      <c r="R72" s="1">
        <f t="shared" si="16"/>
        <v>4494.7011456921146</v>
      </c>
      <c r="S72" s="1">
        <f t="shared" si="16"/>
        <v>4502.6649502651408</v>
      </c>
      <c r="T72" s="1">
        <f t="shared" si="16"/>
        <v>4510.788030929627</v>
      </c>
      <c r="U72" s="1">
        <f t="shared" si="16"/>
        <v>4519.0735732074036</v>
      </c>
      <c r="V72" s="1">
        <f t="shared" si="16"/>
        <v>4527.5248263307349</v>
      </c>
      <c r="W72" s="1">
        <f t="shared" si="16"/>
        <v>4536.1451045165331</v>
      </c>
      <c r="X72" s="1">
        <f t="shared" si="16"/>
        <v>4544.9377882660474</v>
      </c>
      <c r="Y72" s="1">
        <f t="shared" si="16"/>
        <v>4553.906325690552</v>
      </c>
      <c r="Z72" s="1">
        <f t="shared" si="16"/>
        <v>4563.0542338635469</v>
      </c>
      <c r="AA72" s="1">
        <f t="shared" si="16"/>
        <v>4572.385100200001</v>
      </c>
      <c r="AB72" s="1">
        <f t="shared" si="16"/>
        <v>4581.9025838631851</v>
      </c>
      <c r="AC72" s="1">
        <f t="shared" si="16"/>
        <v>4622.828417199632</v>
      </c>
      <c r="AD72" s="1">
        <f t="shared" si="16"/>
        <v>4632.7304072028082</v>
      </c>
      <c r="AE72" s="1">
        <f t="shared" si="16"/>
        <v>4642.8304370060478</v>
      </c>
      <c r="AF72" s="1">
        <f t="shared" si="16"/>
        <v>4653.1324674053521</v>
      </c>
      <c r="AG72" s="1">
        <f t="shared" si="16"/>
        <v>4663.6405384126429</v>
      </c>
      <c r="AH72" s="1">
        <f t="shared" si="16"/>
        <v>4674.3587708400792</v>
      </c>
      <c r="AI72" s="1">
        <f t="shared" si="16"/>
        <v>4685.2913679160647</v>
      </c>
      <c r="AJ72" s="1">
        <f t="shared" ref="AJ72:BK72" si="17">AI72+_xlfn.IFNA(VLOOKUP(AJ$62,エアコン独自,3,FALSE),0)+$H47*AJ$63/10000</f>
        <v>4696.4426169335693</v>
      </c>
      <c r="AK72" s="1">
        <f t="shared" si="17"/>
        <v>4707.8168909314245</v>
      </c>
      <c r="AL72" s="1">
        <f t="shared" si="17"/>
        <v>4719.4186504092368</v>
      </c>
      <c r="AM72" s="1">
        <f t="shared" si="17"/>
        <v>4731.252445076605</v>
      </c>
      <c r="AN72" s="1">
        <f t="shared" si="17"/>
        <v>4743.3229156373209</v>
      </c>
      <c r="AO72" s="1">
        <f t="shared" si="17"/>
        <v>4755.6347956092513</v>
      </c>
      <c r="AP72" s="1">
        <f t="shared" si="17"/>
        <v>4799.4109131806199</v>
      </c>
      <c r="AQ72" s="1">
        <f t="shared" si="17"/>
        <v>4812.220193103416</v>
      </c>
      <c r="AR72" s="1">
        <f t="shared" si="17"/>
        <v>4825.285658624668</v>
      </c>
      <c r="AS72" s="1">
        <f t="shared" si="17"/>
        <v>4838.6124334563447</v>
      </c>
      <c r="AT72" s="1">
        <f t="shared" si="17"/>
        <v>4852.2057437846552</v>
      </c>
      <c r="AU72" s="1">
        <f t="shared" si="17"/>
        <v>4866.070920319532</v>
      </c>
      <c r="AV72" s="1">
        <f t="shared" si="17"/>
        <v>4880.2134003851061</v>
      </c>
      <c r="AW72" s="1">
        <f t="shared" si="17"/>
        <v>4894.6387300519918</v>
      </c>
      <c r="AX72" s="1">
        <f t="shared" si="17"/>
        <v>4909.3525663122155</v>
      </c>
      <c r="AY72" s="1">
        <f t="shared" si="17"/>
        <v>4924.3606792976434</v>
      </c>
      <c r="AZ72" s="1">
        <f t="shared" si="17"/>
        <v>4939.6689545427798</v>
      </c>
      <c r="BA72" s="1">
        <f t="shared" si="17"/>
        <v>4955.2833952928195</v>
      </c>
      <c r="BB72" s="1">
        <f t="shared" si="17"/>
        <v>4971.2101248578592</v>
      </c>
      <c r="BC72" s="1">
        <f t="shared" si="17"/>
        <v>5018.6733890141995</v>
      </c>
      <c r="BD72" s="1">
        <f t="shared" si="17"/>
        <v>5035.243558453667</v>
      </c>
      <c r="BE72" s="1">
        <f t="shared" si="17"/>
        <v>5052.1451312819245</v>
      </c>
      <c r="BF72" s="1">
        <f t="shared" si="17"/>
        <v>5069.3847355667467</v>
      </c>
      <c r="BG72" s="1">
        <f t="shared" si="17"/>
        <v>5086.969131937265</v>
      </c>
      <c r="BH72" s="1">
        <f t="shared" si="17"/>
        <v>5104.9052162351936</v>
      </c>
      <c r="BI72" s="1">
        <f t="shared" si="17"/>
        <v>5123.2000222190809</v>
      </c>
      <c r="BJ72" s="1">
        <f t="shared" si="17"/>
        <v>5141.8607243226461</v>
      </c>
      <c r="BK72" s="1">
        <f t="shared" si="17"/>
        <v>5160.8946404682829</v>
      </c>
      <c r="BL72" s="16">
        <f t="shared" si="6"/>
        <v>286255.87557302025</v>
      </c>
    </row>
    <row r="73" spans="1:64" ht="18.75" customHeight="1" x14ac:dyDescent="0.15">
      <c r="B73" s="9" t="s">
        <v>3</v>
      </c>
      <c r="C73" s="1">
        <f>($G$5-T$5+T10)+_xlfn.IFNA(VLOOKUP(C$62,エアコン6,3,FALSE),0)+H48*C$63/10000+E5</f>
        <v>4278.2911511097955</v>
      </c>
      <c r="D73" s="1">
        <f t="shared" ref="D73:AI73" si="18">C73+_xlfn.IFNA(VLOOKUP(D$62,エアコン6,3,FALSE),0)+$H48*D$63/10000</f>
        <v>4287.2448497921723</v>
      </c>
      <c r="E73" s="1">
        <f t="shared" si="18"/>
        <v>4296.3776224481971</v>
      </c>
      <c r="F73" s="1">
        <f t="shared" si="18"/>
        <v>4305.6930505573418</v>
      </c>
      <c r="G73" s="1">
        <f t="shared" si="18"/>
        <v>4315.1947872286701</v>
      </c>
      <c r="H73" s="1">
        <f t="shared" si="18"/>
        <v>4324.886558633425</v>
      </c>
      <c r="I73" s="1">
        <f t="shared" si="18"/>
        <v>4334.7721654662746</v>
      </c>
      <c r="J73" s="1">
        <f t="shared" si="18"/>
        <v>4344.8554844357814</v>
      </c>
      <c r="K73" s="1">
        <f t="shared" si="18"/>
        <v>4355.1404697846783</v>
      </c>
      <c r="L73" s="1">
        <f t="shared" si="18"/>
        <v>4365.6311548405529</v>
      </c>
      <c r="M73" s="1">
        <f t="shared" si="18"/>
        <v>4376.3316535975455</v>
      </c>
      <c r="N73" s="1">
        <f t="shared" si="18"/>
        <v>4387.2461623296776</v>
      </c>
      <c r="O73" s="1">
        <f t="shared" si="18"/>
        <v>4398.3789612364526</v>
      </c>
      <c r="P73" s="1">
        <f t="shared" si="18"/>
        <v>4440.9524161213631</v>
      </c>
      <c r="Q73" s="1">
        <f t="shared" si="18"/>
        <v>4452.5349801039711</v>
      </c>
      <c r="R73" s="1">
        <f t="shared" si="18"/>
        <v>4464.3491953662315</v>
      </c>
      <c r="S73" s="1">
        <f t="shared" si="18"/>
        <v>4476.399694933737</v>
      </c>
      <c r="T73" s="1">
        <f t="shared" si="18"/>
        <v>4488.691204492593</v>
      </c>
      <c r="U73" s="1">
        <f t="shared" si="18"/>
        <v>4501.2285442426264</v>
      </c>
      <c r="V73" s="1">
        <f t="shared" si="18"/>
        <v>4514.0166307876598</v>
      </c>
      <c r="W73" s="1">
        <f t="shared" si="18"/>
        <v>4527.0604790635944</v>
      </c>
      <c r="X73" s="1">
        <f t="shared" si="18"/>
        <v>4540.365204305047</v>
      </c>
      <c r="Y73" s="1">
        <f t="shared" si="18"/>
        <v>4553.9360240513288</v>
      </c>
      <c r="Z73" s="1">
        <f t="shared" si="18"/>
        <v>4567.7782601925364</v>
      </c>
      <c r="AA73" s="1">
        <f t="shared" si="18"/>
        <v>4581.8973410565686</v>
      </c>
      <c r="AB73" s="1">
        <f t="shared" si="18"/>
        <v>4596.2988035378812</v>
      </c>
      <c r="AC73" s="1">
        <f t="shared" si="18"/>
        <v>4651.0062952688204</v>
      </c>
      <c r="AD73" s="1">
        <f t="shared" si="18"/>
        <v>4665.9895768343777</v>
      </c>
      <c r="AE73" s="1">
        <f t="shared" si="18"/>
        <v>4681.2725240312466</v>
      </c>
      <c r="AF73" s="1">
        <f t="shared" si="18"/>
        <v>4696.861130172053</v>
      </c>
      <c r="AG73" s="1">
        <f t="shared" si="18"/>
        <v>4712.7615084356748</v>
      </c>
      <c r="AH73" s="1">
        <f t="shared" si="18"/>
        <v>4728.9798942645693</v>
      </c>
      <c r="AI73" s="1">
        <f t="shared" si="18"/>
        <v>4745.5226478100421</v>
      </c>
      <c r="AJ73" s="1">
        <f t="shared" ref="AJ73:BK73" si="19">AI73+_xlfn.IFNA(VLOOKUP(AJ$62,エアコン6,3,FALSE),0)+$H48*AJ$63/10000</f>
        <v>4762.3962564264239</v>
      </c>
      <c r="AK73" s="1">
        <f t="shared" si="19"/>
        <v>4779.6073372151332</v>
      </c>
      <c r="AL73" s="1">
        <f t="shared" si="19"/>
        <v>4797.162639619617</v>
      </c>
      <c r="AM73" s="1">
        <f t="shared" si="19"/>
        <v>4815.0690480721905</v>
      </c>
      <c r="AN73" s="1">
        <f t="shared" si="19"/>
        <v>4833.3335846938153</v>
      </c>
      <c r="AO73" s="1">
        <f t="shared" si="19"/>
        <v>4851.9634120478731</v>
      </c>
      <c r="AP73" s="1">
        <f t="shared" si="19"/>
        <v>4902.1838359490112</v>
      </c>
      <c r="AQ73" s="1">
        <f t="shared" si="19"/>
        <v>4921.5663083281725</v>
      </c>
      <c r="AR73" s="1">
        <f t="shared" si="19"/>
        <v>4941.3364301549173</v>
      </c>
      <c r="AS73" s="1">
        <f t="shared" si="19"/>
        <v>4961.5019544181969</v>
      </c>
      <c r="AT73" s="1">
        <f t="shared" si="19"/>
        <v>4982.0707891667416</v>
      </c>
      <c r="AU73" s="1">
        <f t="shared" si="19"/>
        <v>5003.0510006102577</v>
      </c>
      <c r="AV73" s="1">
        <f t="shared" si="19"/>
        <v>5024.4508162826442</v>
      </c>
      <c r="AW73" s="1">
        <f t="shared" si="19"/>
        <v>5046.2786282684783</v>
      </c>
      <c r="AX73" s="1">
        <f t="shared" si="19"/>
        <v>5068.5429964940286</v>
      </c>
      <c r="AY73" s="1">
        <f t="shared" si="19"/>
        <v>5091.2526520840902</v>
      </c>
      <c r="AZ73" s="1">
        <f t="shared" si="19"/>
        <v>5114.4165007859528</v>
      </c>
      <c r="BA73" s="1">
        <f t="shared" si="19"/>
        <v>5138.0436264618529</v>
      </c>
      <c r="BB73" s="1">
        <f t="shared" si="19"/>
        <v>5162.1432946512714</v>
      </c>
      <c r="BC73" s="1">
        <f t="shared" si="19"/>
        <v>5217.9429562044779</v>
      </c>
      <c r="BD73" s="1">
        <f t="shared" si="19"/>
        <v>5243.0162509887487</v>
      </c>
      <c r="BE73" s="1">
        <f t="shared" si="19"/>
        <v>5268.5910116687046</v>
      </c>
      <c r="BF73" s="1">
        <f t="shared" si="19"/>
        <v>5294.6772675622597</v>
      </c>
      <c r="BG73" s="1">
        <f t="shared" si="19"/>
        <v>5321.2852485736857</v>
      </c>
      <c r="BH73" s="1">
        <f t="shared" si="19"/>
        <v>5348.4253892053403</v>
      </c>
      <c r="BI73" s="1">
        <f t="shared" si="19"/>
        <v>5376.1083326496282</v>
      </c>
      <c r="BJ73" s="1">
        <f t="shared" si="19"/>
        <v>5404.3449349628017</v>
      </c>
      <c r="BK73" s="1">
        <f t="shared" si="19"/>
        <v>5433.1462693222393</v>
      </c>
      <c r="BL73" s="16">
        <f t="shared" si="6"/>
        <v>290061.85519940115</v>
      </c>
    </row>
    <row r="74" spans="1:64" ht="18.75" customHeight="1" x14ac:dyDescent="0.15">
      <c r="B74" s="9" t="s">
        <v>2</v>
      </c>
      <c r="C74" s="1">
        <f>($G$5-T$5+T11)+_xlfn.IFNA(VLOOKUP(C$62,エアコン5,3,FALSE),0)+H49*C$63/10000+E5</f>
        <v>4203.7500563169824</v>
      </c>
      <c r="D74" s="1">
        <f t="shared" ref="D74:AI74" si="20">C74+_xlfn.IFNA(VLOOKUP(D$62,エアコン5,3,FALSE),0)+$H49*D$63/10000</f>
        <v>4214.7245744009988</v>
      </c>
      <c r="E74" s="1">
        <f t="shared" si="20"/>
        <v>4225.9185828466952</v>
      </c>
      <c r="F74" s="1">
        <f t="shared" si="20"/>
        <v>4237.3364714613062</v>
      </c>
      <c r="G74" s="1">
        <f t="shared" si="20"/>
        <v>4248.9827178482092</v>
      </c>
      <c r="H74" s="1">
        <f t="shared" si="20"/>
        <v>4260.8618891628503</v>
      </c>
      <c r="I74" s="1">
        <f t="shared" si="20"/>
        <v>4272.9786439037844</v>
      </c>
      <c r="J74" s="1">
        <f t="shared" si="20"/>
        <v>4285.3377337395368</v>
      </c>
      <c r="K74" s="1">
        <f t="shared" si="20"/>
        <v>4297.9440053720045</v>
      </c>
      <c r="L74" s="1">
        <f t="shared" si="20"/>
        <v>4310.8024024371216</v>
      </c>
      <c r="M74" s="1">
        <f t="shared" si="20"/>
        <v>4323.9179674435409</v>
      </c>
      <c r="N74" s="1">
        <f t="shared" si="20"/>
        <v>4337.2958437500884</v>
      </c>
      <c r="O74" s="1">
        <f t="shared" si="20"/>
        <v>4350.9412775827668</v>
      </c>
      <c r="P74" s="1">
        <f t="shared" si="20"/>
        <v>4393.2396200920994</v>
      </c>
      <c r="Q74" s="1">
        <f t="shared" si="20"/>
        <v>4407.4363294516179</v>
      </c>
      <c r="R74" s="1">
        <f t="shared" si="20"/>
        <v>4421.9169729983269</v>
      </c>
      <c r="S74" s="1">
        <f t="shared" si="20"/>
        <v>4436.6872294159703</v>
      </c>
      <c r="T74" s="1">
        <f t="shared" si="20"/>
        <v>4451.7528909619659</v>
      </c>
      <c r="U74" s="1">
        <f t="shared" si="20"/>
        <v>4467.1198657388823</v>
      </c>
      <c r="V74" s="1">
        <f t="shared" si="20"/>
        <v>4482.7941800113367</v>
      </c>
      <c r="W74" s="1">
        <f t="shared" si="20"/>
        <v>4498.7819805692397</v>
      </c>
      <c r="X74" s="1">
        <f t="shared" si="20"/>
        <v>4515.0895371383012</v>
      </c>
      <c r="Y74" s="1">
        <f t="shared" si="20"/>
        <v>4531.723244838744</v>
      </c>
      <c r="Z74" s="1">
        <f t="shared" si="20"/>
        <v>4548.6896266931954</v>
      </c>
      <c r="AA74" s="1">
        <f t="shared" si="20"/>
        <v>4565.9953361847356</v>
      </c>
      <c r="AB74" s="1">
        <f t="shared" si="20"/>
        <v>4583.6471598661074</v>
      </c>
      <c r="AC74" s="1">
        <f t="shared" si="20"/>
        <v>4638.8320200211065</v>
      </c>
      <c r="AD74" s="1">
        <f t="shared" si="20"/>
        <v>4657.1969773792052</v>
      </c>
      <c r="AE74" s="1">
        <f t="shared" si="20"/>
        <v>4675.9292338844662</v>
      </c>
      <c r="AF74" s="1">
        <f t="shared" si="20"/>
        <v>4695.036135519832</v>
      </c>
      <c r="AG74" s="1">
        <f t="shared" si="20"/>
        <v>4714.525175187905</v>
      </c>
      <c r="AH74" s="1">
        <f t="shared" si="20"/>
        <v>4734.4039956493398</v>
      </c>
      <c r="AI74" s="1">
        <f t="shared" si="20"/>
        <v>4754.6803925200029</v>
      </c>
      <c r="AJ74" s="1">
        <f t="shared" ref="AJ74:BK74" si="21">AI74+_xlfn.IFNA(VLOOKUP(AJ$62,エアコン5,3,FALSE),0)+$H49*AJ$63/10000</f>
        <v>4775.3623173280794</v>
      </c>
      <c r="AK74" s="1">
        <f t="shared" si="21"/>
        <v>4796.4578806323179</v>
      </c>
      <c r="AL74" s="1">
        <f t="shared" si="21"/>
        <v>4817.9753552026414</v>
      </c>
      <c r="AM74" s="1">
        <f t="shared" si="21"/>
        <v>4839.9231792643714</v>
      </c>
      <c r="AN74" s="1">
        <f t="shared" si="21"/>
        <v>4862.3099598073359</v>
      </c>
      <c r="AO74" s="1">
        <f t="shared" si="21"/>
        <v>4885.1444759611595</v>
      </c>
      <c r="AP74" s="1">
        <f t="shared" si="21"/>
        <v>4936.8156824380594</v>
      </c>
      <c r="AQ74" s="1">
        <f t="shared" si="21"/>
        <v>4960.5727130444975</v>
      </c>
      <c r="AR74" s="1">
        <f t="shared" si="21"/>
        <v>4984.8048842630642</v>
      </c>
      <c r="AS74" s="1">
        <f t="shared" si="21"/>
        <v>5009.5216989060018</v>
      </c>
      <c r="AT74" s="1">
        <f t="shared" si="21"/>
        <v>5034.7328498417983</v>
      </c>
      <c r="AU74" s="1">
        <f t="shared" si="21"/>
        <v>5060.4482237963111</v>
      </c>
      <c r="AV74" s="1">
        <f t="shared" si="21"/>
        <v>5086.6779052299144</v>
      </c>
      <c r="AW74" s="1">
        <f t="shared" si="21"/>
        <v>5113.4321802921895</v>
      </c>
      <c r="AX74" s="1">
        <f t="shared" si="21"/>
        <v>5140.7215408557104</v>
      </c>
      <c r="AY74" s="1">
        <f t="shared" si="21"/>
        <v>5168.5566886305014</v>
      </c>
      <c r="AZ74" s="1">
        <f t="shared" si="21"/>
        <v>5196.9485393607883</v>
      </c>
      <c r="BA74" s="1">
        <f t="shared" si="21"/>
        <v>5225.9082271056805</v>
      </c>
      <c r="BB74" s="1">
        <f t="shared" si="21"/>
        <v>5255.4471086054709</v>
      </c>
      <c r="BC74" s="1">
        <f t="shared" si="21"/>
        <v>5313.956767735257</v>
      </c>
      <c r="BD74" s="1">
        <f t="shared" si="21"/>
        <v>5344.6890200476391</v>
      </c>
      <c r="BE74" s="1">
        <f t="shared" si="21"/>
        <v>5376.0359174062687</v>
      </c>
      <c r="BF74" s="1">
        <f t="shared" si="21"/>
        <v>5408.0097527120706</v>
      </c>
      <c r="BG74" s="1">
        <f t="shared" si="21"/>
        <v>5440.623064723989</v>
      </c>
      <c r="BH74" s="1">
        <f t="shared" si="21"/>
        <v>5473.8886429761451</v>
      </c>
      <c r="BI74" s="1">
        <f t="shared" si="21"/>
        <v>5507.8195327933445</v>
      </c>
      <c r="BJ74" s="1">
        <f t="shared" si="21"/>
        <v>5542.4290404068879</v>
      </c>
      <c r="BK74" s="1">
        <f t="shared" si="21"/>
        <v>5577.7307381727023</v>
      </c>
      <c r="BL74" s="16">
        <f t="shared" si="6"/>
        <v>290883.21395792841</v>
      </c>
    </row>
    <row r="75" spans="1:64" ht="18.75" customHeight="1" x14ac:dyDescent="0.15">
      <c r="B75" s="9" t="s">
        <v>1</v>
      </c>
      <c r="C75" s="1">
        <f>($G$5-T$5+T12)+_xlfn.IFNA(VLOOKUP(C$62,エアコン4,3,FALSE),0)+H50*C$63/10000+E5</f>
        <v>4181.6608025783198</v>
      </c>
      <c r="D75" s="1">
        <f t="shared" ref="D75:AI75" si="22">C75+_xlfn.IFNA(VLOOKUP(D$62,エアコン4,3,FALSE),0)+$H50*D$63/10000</f>
        <v>4196.6513877729922</v>
      </c>
      <c r="E75" s="1">
        <f t="shared" si="22"/>
        <v>4211.9417846715578</v>
      </c>
      <c r="F75" s="1">
        <f t="shared" si="22"/>
        <v>4227.5379895080951</v>
      </c>
      <c r="G75" s="1">
        <f t="shared" si="22"/>
        <v>4243.4461184413631</v>
      </c>
      <c r="H75" s="1">
        <f t="shared" si="22"/>
        <v>4259.6724099532958</v>
      </c>
      <c r="I75" s="1">
        <f t="shared" si="22"/>
        <v>4276.223227295467</v>
      </c>
      <c r="J75" s="1">
        <f t="shared" si="22"/>
        <v>4293.1050609844824</v>
      </c>
      <c r="K75" s="1">
        <f t="shared" si="22"/>
        <v>4310.324531347278</v>
      </c>
      <c r="L75" s="1">
        <f t="shared" si="22"/>
        <v>4327.8883911173289</v>
      </c>
      <c r="M75" s="1">
        <f t="shared" si="22"/>
        <v>4345.8035280827808</v>
      </c>
      <c r="N75" s="1">
        <f t="shared" si="22"/>
        <v>4364.0769677875423</v>
      </c>
      <c r="O75" s="1">
        <f t="shared" si="22"/>
        <v>4382.7158762863992</v>
      </c>
      <c r="P75" s="1">
        <f t="shared" si="22"/>
        <v>4430.1075629552333</v>
      </c>
      <c r="Q75" s="1">
        <f t="shared" si="22"/>
        <v>4449.4994833574438</v>
      </c>
      <c r="R75" s="1">
        <f t="shared" si="22"/>
        <v>4469.2792421676986</v>
      </c>
      <c r="S75" s="1">
        <f t="shared" si="22"/>
        <v>4489.454596154158</v>
      </c>
      <c r="T75" s="1">
        <f t="shared" si="22"/>
        <v>4510.0334572203465</v>
      </c>
      <c r="U75" s="1">
        <f t="shared" si="22"/>
        <v>4531.0238955078594</v>
      </c>
      <c r="V75" s="1">
        <f t="shared" si="22"/>
        <v>4552.4341425611219</v>
      </c>
      <c r="W75" s="1">
        <f t="shared" si="22"/>
        <v>4574.2725945554503</v>
      </c>
      <c r="X75" s="1">
        <f t="shared" si="22"/>
        <v>4596.5478155896653</v>
      </c>
      <c r="Y75" s="1">
        <f t="shared" si="22"/>
        <v>4619.2685410445647</v>
      </c>
      <c r="Z75" s="1">
        <f t="shared" si="22"/>
        <v>4642.4436810085617</v>
      </c>
      <c r="AA75" s="1">
        <f t="shared" si="22"/>
        <v>4666.0823237718387</v>
      </c>
      <c r="AB75" s="1">
        <f t="shared" si="22"/>
        <v>4690.1937393903809</v>
      </c>
      <c r="AC75" s="1">
        <f t="shared" si="22"/>
        <v>4751.9673833212946</v>
      </c>
      <c r="AD75" s="1">
        <f t="shared" si="22"/>
        <v>4777.0529001308259</v>
      </c>
      <c r="AE75" s="1">
        <f t="shared" si="22"/>
        <v>4802.6401272765479</v>
      </c>
      <c r="AF75" s="1">
        <f t="shared" si="22"/>
        <v>4828.7390989651849</v>
      </c>
      <c r="AG75" s="1">
        <f t="shared" si="22"/>
        <v>4855.3600500875946</v>
      </c>
      <c r="AH75" s="1">
        <f t="shared" si="22"/>
        <v>4882.5134202324525</v>
      </c>
      <c r="AI75" s="1">
        <f t="shared" si="22"/>
        <v>4910.2098577802071</v>
      </c>
      <c r="AJ75" s="1">
        <f t="shared" ref="AJ75:BK75" si="23">AI75+_xlfn.IFNA(VLOOKUP(AJ$62,エアコン4,3,FALSE),0)+$H50*AJ$63/10000</f>
        <v>4938.4602240789172</v>
      </c>
      <c r="AK75" s="1">
        <f t="shared" si="23"/>
        <v>4967.2755977036013</v>
      </c>
      <c r="AL75" s="1">
        <f t="shared" si="23"/>
        <v>4996.6672788007791</v>
      </c>
      <c r="AM75" s="1">
        <f t="shared" si="23"/>
        <v>5026.6467935199007</v>
      </c>
      <c r="AN75" s="1">
        <f t="shared" si="23"/>
        <v>5057.2258985334047</v>
      </c>
      <c r="AO75" s="1">
        <f t="shared" si="23"/>
        <v>5088.4165856471782</v>
      </c>
      <c r="AP75" s="1">
        <f t="shared" si="23"/>
        <v>5148.6110865032279</v>
      </c>
      <c r="AQ75" s="1">
        <f t="shared" si="23"/>
        <v>5181.0618773763981</v>
      </c>
      <c r="AR75" s="1">
        <f t="shared" si="23"/>
        <v>5214.1616840670322</v>
      </c>
      <c r="AS75" s="1">
        <f t="shared" si="23"/>
        <v>5247.9234868914782</v>
      </c>
      <c r="AT75" s="1">
        <f t="shared" si="23"/>
        <v>5282.360525772413</v>
      </c>
      <c r="AU75" s="1">
        <f t="shared" si="23"/>
        <v>5317.4863054309671</v>
      </c>
      <c r="AV75" s="1">
        <f t="shared" si="23"/>
        <v>5353.3146006826919</v>
      </c>
      <c r="AW75" s="1">
        <f t="shared" si="23"/>
        <v>5389.8594618394518</v>
      </c>
      <c r="AX75" s="1">
        <f t="shared" si="23"/>
        <v>5427.1352202193466</v>
      </c>
      <c r="AY75" s="1">
        <f t="shared" si="23"/>
        <v>5465.156493766839</v>
      </c>
      <c r="AZ75" s="1">
        <f t="shared" si="23"/>
        <v>5503.9381927852819</v>
      </c>
      <c r="BA75" s="1">
        <f t="shared" si="23"/>
        <v>5543.4955257840929</v>
      </c>
      <c r="BB75" s="1">
        <f t="shared" si="23"/>
        <v>5583.8440054428802</v>
      </c>
      <c r="BC75" s="1">
        <f t="shared" si="23"/>
        <v>5653.3794546948438</v>
      </c>
      <c r="BD75" s="1">
        <f t="shared" si="23"/>
        <v>5695.3580129318461</v>
      </c>
      <c r="BE75" s="1">
        <f t="shared" si="23"/>
        <v>5738.1761423335884</v>
      </c>
      <c r="BF75" s="1">
        <f t="shared" si="23"/>
        <v>5781.8506343233657</v>
      </c>
      <c r="BG75" s="1">
        <f t="shared" si="23"/>
        <v>5826.3986161529383</v>
      </c>
      <c r="BH75" s="1">
        <f t="shared" si="23"/>
        <v>5871.8375576191029</v>
      </c>
      <c r="BI75" s="1">
        <f t="shared" si="23"/>
        <v>5918.1852779145902</v>
      </c>
      <c r="BJ75" s="1">
        <f t="shared" si="23"/>
        <v>5965.4599526159873</v>
      </c>
      <c r="BK75" s="1">
        <f t="shared" si="23"/>
        <v>6013.680120811413</v>
      </c>
      <c r="BL75" s="16">
        <f t="shared" si="6"/>
        <v>300847.53860314895</v>
      </c>
    </row>
    <row r="76" spans="1:64" ht="18.75" customHeight="1" x14ac:dyDescent="0.15">
      <c r="B76" s="9" t="s">
        <v>67</v>
      </c>
      <c r="C76" s="16">
        <f>MIN(C71:C75)</f>
        <v>4181.6608025783198</v>
      </c>
      <c r="D76" s="16">
        <f>MIN(D71:D75)</f>
        <v>4196.6513877729922</v>
      </c>
      <c r="E76" s="16">
        <f t="shared" ref="E76:N76" si="24">MIN(E71:E75)</f>
        <v>4211.9417846715578</v>
      </c>
      <c r="F76" s="16">
        <f t="shared" si="24"/>
        <v>4227.5379895080951</v>
      </c>
      <c r="G76" s="16">
        <f t="shared" si="24"/>
        <v>4243.4461184413631</v>
      </c>
      <c r="H76" s="16">
        <f t="shared" si="24"/>
        <v>4259.6724099532958</v>
      </c>
      <c r="I76" s="16">
        <f t="shared" si="24"/>
        <v>4272.9786439037844</v>
      </c>
      <c r="J76" s="16">
        <f t="shared" si="24"/>
        <v>4285.3377337395368</v>
      </c>
      <c r="K76" s="16">
        <f t="shared" si="24"/>
        <v>4297.9440053720045</v>
      </c>
      <c r="L76" s="16">
        <f t="shared" si="24"/>
        <v>4310.8024024371216</v>
      </c>
      <c r="M76" s="16">
        <f t="shared" si="24"/>
        <v>4323.9179674435409</v>
      </c>
      <c r="N76" s="16">
        <f t="shared" si="24"/>
        <v>4337.2958437500884</v>
      </c>
      <c r="O76" s="16">
        <f t="shared" ref="O76:AT76" si="25">MIN(O71:O75)</f>
        <v>4350.9412775827668</v>
      </c>
      <c r="P76" s="16">
        <f t="shared" si="25"/>
        <v>4393.2396200920994</v>
      </c>
      <c r="Q76" s="16">
        <f t="shared" si="25"/>
        <v>4407.4363294516179</v>
      </c>
      <c r="R76" s="16">
        <f t="shared" si="25"/>
        <v>4421.9169729983269</v>
      </c>
      <c r="S76" s="16">
        <f t="shared" si="25"/>
        <v>4436.6872294159703</v>
      </c>
      <c r="T76" s="16">
        <f t="shared" si="25"/>
        <v>4451.7528909619659</v>
      </c>
      <c r="U76" s="16">
        <f t="shared" si="25"/>
        <v>4467.1198657388823</v>
      </c>
      <c r="V76" s="16">
        <f t="shared" si="25"/>
        <v>4482.7941800113367</v>
      </c>
      <c r="W76" s="16">
        <f t="shared" si="25"/>
        <v>4498.7819805692397</v>
      </c>
      <c r="X76" s="16">
        <f t="shared" si="25"/>
        <v>4515.0895371383012</v>
      </c>
      <c r="Y76" s="16">
        <f t="shared" si="25"/>
        <v>4531.723244838744</v>
      </c>
      <c r="Z76" s="16">
        <f t="shared" si="25"/>
        <v>4548.6896266931954</v>
      </c>
      <c r="AA76" s="16">
        <f t="shared" si="25"/>
        <v>4565.9953361847356</v>
      </c>
      <c r="AB76" s="16">
        <f t="shared" si="25"/>
        <v>4581.9025838631851</v>
      </c>
      <c r="AC76" s="16">
        <f t="shared" si="25"/>
        <v>4622.828417199632</v>
      </c>
      <c r="AD76" s="16">
        <f t="shared" si="25"/>
        <v>4632.7304072028082</v>
      </c>
      <c r="AE76" s="16">
        <f t="shared" si="25"/>
        <v>4642.8304370060478</v>
      </c>
      <c r="AF76" s="16">
        <f t="shared" si="25"/>
        <v>4653.1324674053521</v>
      </c>
      <c r="AG76" s="16">
        <f t="shared" si="25"/>
        <v>4663.6405384126429</v>
      </c>
      <c r="AH76" s="16">
        <f t="shared" si="25"/>
        <v>4674.3587708400792</v>
      </c>
      <c r="AI76" s="16">
        <f t="shared" si="25"/>
        <v>4685.2913679160647</v>
      </c>
      <c r="AJ76" s="16">
        <f t="shared" si="25"/>
        <v>4696.4426169335693</v>
      </c>
      <c r="AK76" s="16">
        <f t="shared" si="25"/>
        <v>4707.8168909314245</v>
      </c>
      <c r="AL76" s="16">
        <f t="shared" si="25"/>
        <v>4719.4186504092368</v>
      </c>
      <c r="AM76" s="16">
        <f t="shared" si="25"/>
        <v>4731.252445076605</v>
      </c>
      <c r="AN76" s="16">
        <f t="shared" si="25"/>
        <v>4743.3229156373209</v>
      </c>
      <c r="AO76" s="16">
        <f t="shared" si="25"/>
        <v>4755.6347956092513</v>
      </c>
      <c r="AP76" s="16">
        <f t="shared" si="25"/>
        <v>4799.4109131806199</v>
      </c>
      <c r="AQ76" s="16">
        <f t="shared" si="25"/>
        <v>4812.220193103416</v>
      </c>
      <c r="AR76" s="16">
        <f t="shared" si="25"/>
        <v>4825.285658624668</v>
      </c>
      <c r="AS76" s="16">
        <f t="shared" si="25"/>
        <v>4838.6124334563447</v>
      </c>
      <c r="AT76" s="16">
        <f t="shared" si="25"/>
        <v>4852.2057437846552</v>
      </c>
      <c r="AU76" s="16">
        <f t="shared" ref="AU76:BK76" si="26">MIN(AU71:AU75)</f>
        <v>4866.070920319532</v>
      </c>
      <c r="AV76" s="16">
        <f t="shared" si="26"/>
        <v>4880.2134003851061</v>
      </c>
      <c r="AW76" s="16">
        <f t="shared" si="26"/>
        <v>4894.6387300519918</v>
      </c>
      <c r="AX76" s="16">
        <f t="shared" si="26"/>
        <v>4907.9759895948919</v>
      </c>
      <c r="AY76" s="16">
        <f t="shared" si="26"/>
        <v>4919.4892220396941</v>
      </c>
      <c r="AZ76" s="16">
        <f t="shared" si="26"/>
        <v>4931.2327191333925</v>
      </c>
      <c r="BA76" s="16">
        <f t="shared" si="26"/>
        <v>4943.2110861689644</v>
      </c>
      <c r="BB76" s="16">
        <f t="shared" si="26"/>
        <v>4955.429020545248</v>
      </c>
      <c r="BC76" s="16">
        <f t="shared" si="26"/>
        <v>4993.3563136090579</v>
      </c>
      <c r="BD76" s="16">
        <f t="shared" si="26"/>
        <v>5006.0678525341436</v>
      </c>
      <c r="BE76" s="16">
        <f t="shared" si="26"/>
        <v>5019.0336222377309</v>
      </c>
      <c r="BF76" s="16">
        <f t="shared" si="26"/>
        <v>5032.2587073353898</v>
      </c>
      <c r="BG76" s="16">
        <f t="shared" si="26"/>
        <v>5045.7482941350017</v>
      </c>
      <c r="BH76" s="16">
        <f t="shared" si="26"/>
        <v>5059.5076726706066</v>
      </c>
      <c r="BI76" s="16">
        <f t="shared" si="26"/>
        <v>5073.5422387769231</v>
      </c>
      <c r="BJ76" s="16">
        <f t="shared" si="26"/>
        <v>5087.8574962053663</v>
      </c>
      <c r="BK76" s="16">
        <f t="shared" si="26"/>
        <v>5102.4590587823777</v>
      </c>
      <c r="BL76" s="16">
        <f t="shared" si="6"/>
        <v>283577.78577236721</v>
      </c>
    </row>
    <row r="77" spans="1:64" ht="18.75" customHeight="1" x14ac:dyDescent="0.15">
      <c r="C77" s="9">
        <f>IF(C76=C75,4,IF(C76=C74,5,IF(C76=C73,6,IF(C76=C72,"独自",IF(C76=C71,7,0)))))</f>
        <v>4</v>
      </c>
      <c r="D77" s="9">
        <f t="shared" ref="D77:N77" si="27">IF(D76=D75,4,IF(D76=D74,5,IF(D76=D73,6,IF(D76=D72,"独自",IF(D76=D71,7,0)))))</f>
        <v>4</v>
      </c>
      <c r="E77" s="9">
        <f t="shared" si="27"/>
        <v>4</v>
      </c>
      <c r="F77" s="9">
        <f t="shared" si="27"/>
        <v>4</v>
      </c>
      <c r="G77" s="9">
        <f t="shared" si="27"/>
        <v>4</v>
      </c>
      <c r="H77" s="9">
        <f t="shared" si="27"/>
        <v>4</v>
      </c>
      <c r="I77" s="9">
        <f t="shared" si="27"/>
        <v>5</v>
      </c>
      <c r="J77" s="9">
        <f t="shared" si="27"/>
        <v>5</v>
      </c>
      <c r="K77" s="9">
        <f t="shared" si="27"/>
        <v>5</v>
      </c>
      <c r="L77" s="9">
        <f t="shared" si="27"/>
        <v>5</v>
      </c>
      <c r="M77" s="9">
        <f t="shared" si="27"/>
        <v>5</v>
      </c>
      <c r="N77" s="9">
        <f t="shared" si="27"/>
        <v>5</v>
      </c>
      <c r="O77" s="9">
        <f t="shared" ref="O77:AT77" si="28">IF(O76=O75,4,IF(O76=O74,5,IF(O76=O73,6,IF(O76=O72,"独自",IF(O76=O71,7,0)))))</f>
        <v>5</v>
      </c>
      <c r="P77" s="9">
        <f t="shared" si="28"/>
        <v>5</v>
      </c>
      <c r="Q77" s="9">
        <f t="shared" si="28"/>
        <v>5</v>
      </c>
      <c r="R77" s="9">
        <f t="shared" si="28"/>
        <v>5</v>
      </c>
      <c r="S77" s="9">
        <f t="shared" si="28"/>
        <v>5</v>
      </c>
      <c r="T77" s="9">
        <f t="shared" si="28"/>
        <v>5</v>
      </c>
      <c r="U77" s="9">
        <f t="shared" si="28"/>
        <v>5</v>
      </c>
      <c r="V77" s="9">
        <f t="shared" si="28"/>
        <v>5</v>
      </c>
      <c r="W77" s="9">
        <f t="shared" si="28"/>
        <v>5</v>
      </c>
      <c r="X77" s="9">
        <f t="shared" si="28"/>
        <v>5</v>
      </c>
      <c r="Y77" s="9">
        <f t="shared" si="28"/>
        <v>5</v>
      </c>
      <c r="Z77" s="9">
        <f t="shared" si="28"/>
        <v>5</v>
      </c>
      <c r="AA77" s="9">
        <f t="shared" si="28"/>
        <v>5</v>
      </c>
      <c r="AB77" s="9" t="str">
        <f t="shared" si="28"/>
        <v>独自</v>
      </c>
      <c r="AC77" s="9" t="str">
        <f t="shared" si="28"/>
        <v>独自</v>
      </c>
      <c r="AD77" s="9" t="str">
        <f t="shared" si="28"/>
        <v>独自</v>
      </c>
      <c r="AE77" s="9" t="str">
        <f t="shared" si="28"/>
        <v>独自</v>
      </c>
      <c r="AF77" s="9" t="str">
        <f t="shared" si="28"/>
        <v>独自</v>
      </c>
      <c r="AG77" s="9" t="str">
        <f t="shared" si="28"/>
        <v>独自</v>
      </c>
      <c r="AH77" s="9" t="str">
        <f t="shared" si="28"/>
        <v>独自</v>
      </c>
      <c r="AI77" s="9" t="str">
        <f t="shared" si="28"/>
        <v>独自</v>
      </c>
      <c r="AJ77" s="9" t="str">
        <f t="shared" si="28"/>
        <v>独自</v>
      </c>
      <c r="AK77" s="9" t="str">
        <f t="shared" si="28"/>
        <v>独自</v>
      </c>
      <c r="AL77" s="9" t="str">
        <f t="shared" si="28"/>
        <v>独自</v>
      </c>
      <c r="AM77" s="9" t="str">
        <f t="shared" si="28"/>
        <v>独自</v>
      </c>
      <c r="AN77" s="9" t="str">
        <f t="shared" si="28"/>
        <v>独自</v>
      </c>
      <c r="AO77" s="9" t="str">
        <f t="shared" si="28"/>
        <v>独自</v>
      </c>
      <c r="AP77" s="9" t="str">
        <f t="shared" si="28"/>
        <v>独自</v>
      </c>
      <c r="AQ77" s="9" t="str">
        <f t="shared" si="28"/>
        <v>独自</v>
      </c>
      <c r="AR77" s="9" t="str">
        <f t="shared" si="28"/>
        <v>独自</v>
      </c>
      <c r="AS77" s="9" t="str">
        <f t="shared" si="28"/>
        <v>独自</v>
      </c>
      <c r="AT77" s="9" t="str">
        <f t="shared" si="28"/>
        <v>独自</v>
      </c>
      <c r="AU77" s="9" t="str">
        <f t="shared" ref="AU77:BK77" si="29">IF(AU76=AU75,4,IF(AU76=AU74,5,IF(AU76=AU73,6,IF(AU76=AU72,"独自",IF(AU76=AU71,7,0)))))</f>
        <v>独自</v>
      </c>
      <c r="AV77" s="9" t="str">
        <f t="shared" si="29"/>
        <v>独自</v>
      </c>
      <c r="AW77" s="9" t="str">
        <f t="shared" si="29"/>
        <v>独自</v>
      </c>
      <c r="AX77" s="9">
        <f t="shared" si="29"/>
        <v>7</v>
      </c>
      <c r="AY77" s="9">
        <f t="shared" si="29"/>
        <v>7</v>
      </c>
      <c r="AZ77" s="9">
        <f t="shared" si="29"/>
        <v>7</v>
      </c>
      <c r="BA77" s="9">
        <f t="shared" si="29"/>
        <v>7</v>
      </c>
      <c r="BB77" s="9">
        <f t="shared" si="29"/>
        <v>7</v>
      </c>
      <c r="BC77" s="9">
        <f t="shared" si="29"/>
        <v>7</v>
      </c>
      <c r="BD77" s="9">
        <f t="shared" si="29"/>
        <v>7</v>
      </c>
      <c r="BE77" s="9">
        <f t="shared" si="29"/>
        <v>7</v>
      </c>
      <c r="BF77" s="9">
        <f t="shared" si="29"/>
        <v>7</v>
      </c>
      <c r="BG77" s="9">
        <f t="shared" si="29"/>
        <v>7</v>
      </c>
      <c r="BH77" s="9">
        <f t="shared" si="29"/>
        <v>7</v>
      </c>
      <c r="BI77" s="9">
        <f t="shared" si="29"/>
        <v>7</v>
      </c>
      <c r="BJ77" s="9">
        <f t="shared" si="29"/>
        <v>7</v>
      </c>
      <c r="BK77" s="9">
        <f t="shared" si="29"/>
        <v>7</v>
      </c>
    </row>
    <row r="78" spans="1:64" ht="18.75" customHeight="1" x14ac:dyDescent="0.15">
      <c r="B78" s="9" t="s">
        <v>4</v>
      </c>
      <c r="C78" s="9">
        <f>IF(C$75&gt;C71,1,0)</f>
        <v>0</v>
      </c>
      <c r="D78" s="9">
        <f t="shared" ref="D78:L78" si="30">IF(D$75&gt;D71,1,0)</f>
        <v>0</v>
      </c>
      <c r="E78" s="9">
        <f t="shared" si="30"/>
        <v>0</v>
      </c>
      <c r="F78" s="9">
        <f t="shared" si="30"/>
        <v>0</v>
      </c>
      <c r="G78" s="9">
        <f t="shared" si="30"/>
        <v>0</v>
      </c>
      <c r="H78" s="9">
        <f t="shared" si="30"/>
        <v>0</v>
      </c>
      <c r="I78" s="9">
        <f t="shared" si="30"/>
        <v>0</v>
      </c>
      <c r="J78" s="9">
        <f t="shared" si="30"/>
        <v>0</v>
      </c>
      <c r="K78" s="9">
        <f t="shared" si="30"/>
        <v>0</v>
      </c>
      <c r="L78" s="9">
        <f t="shared" si="30"/>
        <v>0</v>
      </c>
      <c r="M78" s="9">
        <f t="shared" ref="M78:N78" si="31">IF(M$75&gt;M71,1,0)</f>
        <v>0</v>
      </c>
      <c r="N78" s="9">
        <f t="shared" si="31"/>
        <v>0</v>
      </c>
      <c r="O78" s="9">
        <f t="shared" ref="O78:AT78" si="32">IF(O$75&gt;O71,1,0)</f>
        <v>0</v>
      </c>
      <c r="P78" s="9">
        <f t="shared" si="32"/>
        <v>0</v>
      </c>
      <c r="Q78" s="9">
        <f t="shared" si="32"/>
        <v>0</v>
      </c>
      <c r="R78" s="9">
        <f t="shared" si="32"/>
        <v>0</v>
      </c>
      <c r="S78" s="9">
        <f t="shared" si="32"/>
        <v>0</v>
      </c>
      <c r="T78" s="9">
        <f t="shared" si="32"/>
        <v>0</v>
      </c>
      <c r="U78" s="9">
        <f t="shared" si="32"/>
        <v>0</v>
      </c>
      <c r="V78" s="9">
        <f t="shared" si="32"/>
        <v>0</v>
      </c>
      <c r="W78" s="9">
        <f t="shared" si="32"/>
        <v>0</v>
      </c>
      <c r="X78" s="9">
        <f t="shared" si="32"/>
        <v>0</v>
      </c>
      <c r="Y78" s="9">
        <f t="shared" si="32"/>
        <v>0</v>
      </c>
      <c r="Z78" s="9">
        <f t="shared" si="32"/>
        <v>1</v>
      </c>
      <c r="AA78" s="9">
        <f t="shared" si="32"/>
        <v>1</v>
      </c>
      <c r="AB78" s="9">
        <f t="shared" si="32"/>
        <v>1</v>
      </c>
      <c r="AC78" s="9">
        <f t="shared" si="32"/>
        <v>1</v>
      </c>
      <c r="AD78" s="9">
        <f t="shared" si="32"/>
        <v>1</v>
      </c>
      <c r="AE78" s="9">
        <f t="shared" si="32"/>
        <v>1</v>
      </c>
      <c r="AF78" s="9">
        <f t="shared" si="32"/>
        <v>1</v>
      </c>
      <c r="AG78" s="9">
        <f t="shared" si="32"/>
        <v>1</v>
      </c>
      <c r="AH78" s="9">
        <f t="shared" si="32"/>
        <v>1</v>
      </c>
      <c r="AI78" s="9">
        <f t="shared" si="32"/>
        <v>1</v>
      </c>
      <c r="AJ78" s="9">
        <f t="shared" si="32"/>
        <v>1</v>
      </c>
      <c r="AK78" s="9">
        <f t="shared" si="32"/>
        <v>1</v>
      </c>
      <c r="AL78" s="9">
        <f t="shared" si="32"/>
        <v>1</v>
      </c>
      <c r="AM78" s="9">
        <f t="shared" si="32"/>
        <v>1</v>
      </c>
      <c r="AN78" s="9">
        <f t="shared" si="32"/>
        <v>1</v>
      </c>
      <c r="AO78" s="9">
        <f t="shared" si="32"/>
        <v>1</v>
      </c>
      <c r="AP78" s="9">
        <f t="shared" si="32"/>
        <v>1</v>
      </c>
      <c r="AQ78" s="9">
        <f t="shared" si="32"/>
        <v>1</v>
      </c>
      <c r="AR78" s="9">
        <f t="shared" si="32"/>
        <v>1</v>
      </c>
      <c r="AS78" s="9">
        <f t="shared" si="32"/>
        <v>1</v>
      </c>
      <c r="AT78" s="9">
        <f t="shared" si="32"/>
        <v>1</v>
      </c>
      <c r="AU78" s="9">
        <f t="shared" ref="AU78:BK78" si="33">IF(AU$75&gt;AU71,1,0)</f>
        <v>1</v>
      </c>
      <c r="AV78" s="9">
        <f t="shared" si="33"/>
        <v>1</v>
      </c>
      <c r="AW78" s="9">
        <f t="shared" si="33"/>
        <v>1</v>
      </c>
      <c r="AX78" s="9">
        <f t="shared" si="33"/>
        <v>1</v>
      </c>
      <c r="AY78" s="9">
        <f t="shared" si="33"/>
        <v>1</v>
      </c>
      <c r="AZ78" s="9">
        <f t="shared" si="33"/>
        <v>1</v>
      </c>
      <c r="BA78" s="9">
        <f t="shared" si="33"/>
        <v>1</v>
      </c>
      <c r="BB78" s="9">
        <f t="shared" si="33"/>
        <v>1</v>
      </c>
      <c r="BC78" s="9">
        <f t="shared" si="33"/>
        <v>1</v>
      </c>
      <c r="BD78" s="9">
        <f t="shared" si="33"/>
        <v>1</v>
      </c>
      <c r="BE78" s="9">
        <f t="shared" si="33"/>
        <v>1</v>
      </c>
      <c r="BF78" s="9">
        <f t="shared" si="33"/>
        <v>1</v>
      </c>
      <c r="BG78" s="9">
        <f t="shared" si="33"/>
        <v>1</v>
      </c>
      <c r="BH78" s="9">
        <f t="shared" si="33"/>
        <v>1</v>
      </c>
      <c r="BI78" s="9">
        <f t="shared" si="33"/>
        <v>1</v>
      </c>
      <c r="BJ78" s="9">
        <f t="shared" si="33"/>
        <v>1</v>
      </c>
      <c r="BK78" s="9">
        <f t="shared" si="33"/>
        <v>1</v>
      </c>
    </row>
    <row r="79" spans="1:64" ht="18.75" customHeight="1" x14ac:dyDescent="0.15">
      <c r="B79" s="9" t="s">
        <v>120</v>
      </c>
      <c r="C79" s="9">
        <f>IF(C$75&gt;C72,1,0)</f>
        <v>0</v>
      </c>
      <c r="D79" s="9">
        <f t="shared" ref="D79:L79" si="34">IF(D$75&gt;D72,1,0)</f>
        <v>0</v>
      </c>
      <c r="E79" s="9">
        <f t="shared" si="34"/>
        <v>0</v>
      </c>
      <c r="F79" s="9">
        <f t="shared" si="34"/>
        <v>0</v>
      </c>
      <c r="G79" s="9">
        <f t="shared" si="34"/>
        <v>0</v>
      </c>
      <c r="H79" s="9">
        <f t="shared" si="34"/>
        <v>0</v>
      </c>
      <c r="I79" s="9">
        <f t="shared" si="34"/>
        <v>0</v>
      </c>
      <c r="J79" s="9">
        <f t="shared" si="34"/>
        <v>0</v>
      </c>
      <c r="K79" s="9">
        <f t="shared" si="34"/>
        <v>0</v>
      </c>
      <c r="L79" s="9">
        <f t="shared" si="34"/>
        <v>0</v>
      </c>
      <c r="M79" s="9">
        <f t="shared" ref="M79:N79" si="35">IF(M$75&gt;M72,1,0)</f>
        <v>0</v>
      </c>
      <c r="N79" s="9">
        <f t="shared" si="35"/>
        <v>0</v>
      </c>
      <c r="O79" s="9">
        <f t="shared" ref="O79:AT79" si="36">IF(O$75&gt;O72,1,0)</f>
        <v>0</v>
      </c>
      <c r="P79" s="9">
        <f t="shared" si="36"/>
        <v>0</v>
      </c>
      <c r="Q79" s="9">
        <f t="shared" si="36"/>
        <v>0</v>
      </c>
      <c r="R79" s="9">
        <f t="shared" si="36"/>
        <v>0</v>
      </c>
      <c r="S79" s="9">
        <f t="shared" si="36"/>
        <v>0</v>
      </c>
      <c r="T79" s="9">
        <f t="shared" si="36"/>
        <v>0</v>
      </c>
      <c r="U79" s="9">
        <f t="shared" si="36"/>
        <v>1</v>
      </c>
      <c r="V79" s="9">
        <f t="shared" si="36"/>
        <v>1</v>
      </c>
      <c r="W79" s="9">
        <f t="shared" si="36"/>
        <v>1</v>
      </c>
      <c r="X79" s="9">
        <f t="shared" si="36"/>
        <v>1</v>
      </c>
      <c r="Y79" s="9">
        <f t="shared" si="36"/>
        <v>1</v>
      </c>
      <c r="Z79" s="9">
        <f t="shared" si="36"/>
        <v>1</v>
      </c>
      <c r="AA79" s="9">
        <f t="shared" si="36"/>
        <v>1</v>
      </c>
      <c r="AB79" s="9">
        <f t="shared" si="36"/>
        <v>1</v>
      </c>
      <c r="AC79" s="9">
        <f t="shared" si="36"/>
        <v>1</v>
      </c>
      <c r="AD79" s="9">
        <f t="shared" si="36"/>
        <v>1</v>
      </c>
      <c r="AE79" s="9">
        <f t="shared" si="36"/>
        <v>1</v>
      </c>
      <c r="AF79" s="9">
        <f t="shared" si="36"/>
        <v>1</v>
      </c>
      <c r="AG79" s="9">
        <f t="shared" si="36"/>
        <v>1</v>
      </c>
      <c r="AH79" s="9">
        <f t="shared" si="36"/>
        <v>1</v>
      </c>
      <c r="AI79" s="9">
        <f t="shared" si="36"/>
        <v>1</v>
      </c>
      <c r="AJ79" s="9">
        <f t="shared" si="36"/>
        <v>1</v>
      </c>
      <c r="AK79" s="9">
        <f t="shared" si="36"/>
        <v>1</v>
      </c>
      <c r="AL79" s="9">
        <f t="shared" si="36"/>
        <v>1</v>
      </c>
      <c r="AM79" s="9">
        <f t="shared" si="36"/>
        <v>1</v>
      </c>
      <c r="AN79" s="9">
        <f t="shared" si="36"/>
        <v>1</v>
      </c>
      <c r="AO79" s="9">
        <f t="shared" si="36"/>
        <v>1</v>
      </c>
      <c r="AP79" s="9">
        <f t="shared" si="36"/>
        <v>1</v>
      </c>
      <c r="AQ79" s="9">
        <f t="shared" si="36"/>
        <v>1</v>
      </c>
      <c r="AR79" s="9">
        <f t="shared" si="36"/>
        <v>1</v>
      </c>
      <c r="AS79" s="9">
        <f t="shared" si="36"/>
        <v>1</v>
      </c>
      <c r="AT79" s="9">
        <f t="shared" si="36"/>
        <v>1</v>
      </c>
      <c r="AU79" s="9">
        <f t="shared" ref="AU79:BK79" si="37">IF(AU$75&gt;AU72,1,0)</f>
        <v>1</v>
      </c>
      <c r="AV79" s="9">
        <f t="shared" si="37"/>
        <v>1</v>
      </c>
      <c r="AW79" s="9">
        <f t="shared" si="37"/>
        <v>1</v>
      </c>
      <c r="AX79" s="9">
        <f t="shared" si="37"/>
        <v>1</v>
      </c>
      <c r="AY79" s="9">
        <f t="shared" si="37"/>
        <v>1</v>
      </c>
      <c r="AZ79" s="9">
        <f t="shared" si="37"/>
        <v>1</v>
      </c>
      <c r="BA79" s="9">
        <f t="shared" si="37"/>
        <v>1</v>
      </c>
      <c r="BB79" s="9">
        <f t="shared" si="37"/>
        <v>1</v>
      </c>
      <c r="BC79" s="9">
        <f t="shared" si="37"/>
        <v>1</v>
      </c>
      <c r="BD79" s="9">
        <f t="shared" si="37"/>
        <v>1</v>
      </c>
      <c r="BE79" s="9">
        <f t="shared" si="37"/>
        <v>1</v>
      </c>
      <c r="BF79" s="9">
        <f t="shared" si="37"/>
        <v>1</v>
      </c>
      <c r="BG79" s="9">
        <f t="shared" si="37"/>
        <v>1</v>
      </c>
      <c r="BH79" s="9">
        <f t="shared" si="37"/>
        <v>1</v>
      </c>
      <c r="BI79" s="9">
        <f t="shared" si="37"/>
        <v>1</v>
      </c>
      <c r="BJ79" s="9">
        <f t="shared" si="37"/>
        <v>1</v>
      </c>
      <c r="BK79" s="9">
        <f t="shared" si="37"/>
        <v>1</v>
      </c>
    </row>
    <row r="80" spans="1:64" ht="18.75" customHeight="1" x14ac:dyDescent="0.15">
      <c r="B80" s="9" t="s">
        <v>3</v>
      </c>
      <c r="C80" s="9">
        <f t="shared" ref="C80:K81" si="38">IF(C$75&gt;C73,1,0)</f>
        <v>0</v>
      </c>
      <c r="D80" s="9">
        <f t="shared" si="38"/>
        <v>0</v>
      </c>
      <c r="E80" s="9">
        <f t="shared" si="38"/>
        <v>0</v>
      </c>
      <c r="F80" s="9">
        <f t="shared" si="38"/>
        <v>0</v>
      </c>
      <c r="G80" s="9">
        <f t="shared" si="38"/>
        <v>0</v>
      </c>
      <c r="H80" s="9">
        <f t="shared" si="38"/>
        <v>0</v>
      </c>
      <c r="I80" s="9">
        <f t="shared" si="38"/>
        <v>0</v>
      </c>
      <c r="J80" s="9">
        <f t="shared" si="38"/>
        <v>0</v>
      </c>
      <c r="K80" s="9">
        <f t="shared" si="38"/>
        <v>0</v>
      </c>
      <c r="L80" s="9">
        <f t="shared" ref="L80:N80" si="39">IF(L$75&gt;L73,1,0)</f>
        <v>0</v>
      </c>
      <c r="M80" s="9">
        <f t="shared" si="39"/>
        <v>0</v>
      </c>
      <c r="N80" s="9">
        <f t="shared" si="39"/>
        <v>0</v>
      </c>
      <c r="O80" s="9">
        <f t="shared" ref="O80:AT80" si="40">IF(O$75&gt;O73,1,0)</f>
        <v>0</v>
      </c>
      <c r="P80" s="9">
        <f t="shared" si="40"/>
        <v>0</v>
      </c>
      <c r="Q80" s="9">
        <f t="shared" si="40"/>
        <v>0</v>
      </c>
      <c r="R80" s="9">
        <f t="shared" si="40"/>
        <v>1</v>
      </c>
      <c r="S80" s="9">
        <f t="shared" si="40"/>
        <v>1</v>
      </c>
      <c r="T80" s="9">
        <f t="shared" si="40"/>
        <v>1</v>
      </c>
      <c r="U80" s="9">
        <f t="shared" si="40"/>
        <v>1</v>
      </c>
      <c r="V80" s="9">
        <f t="shared" si="40"/>
        <v>1</v>
      </c>
      <c r="W80" s="9">
        <f t="shared" si="40"/>
        <v>1</v>
      </c>
      <c r="X80" s="9">
        <f t="shared" si="40"/>
        <v>1</v>
      </c>
      <c r="Y80" s="9">
        <f t="shared" si="40"/>
        <v>1</v>
      </c>
      <c r="Z80" s="9">
        <f t="shared" si="40"/>
        <v>1</v>
      </c>
      <c r="AA80" s="9">
        <f t="shared" si="40"/>
        <v>1</v>
      </c>
      <c r="AB80" s="9">
        <f t="shared" si="40"/>
        <v>1</v>
      </c>
      <c r="AC80" s="9">
        <f t="shared" si="40"/>
        <v>1</v>
      </c>
      <c r="AD80" s="9">
        <f t="shared" si="40"/>
        <v>1</v>
      </c>
      <c r="AE80" s="9">
        <f t="shared" si="40"/>
        <v>1</v>
      </c>
      <c r="AF80" s="9">
        <f t="shared" si="40"/>
        <v>1</v>
      </c>
      <c r="AG80" s="9">
        <f t="shared" si="40"/>
        <v>1</v>
      </c>
      <c r="AH80" s="9">
        <f t="shared" si="40"/>
        <v>1</v>
      </c>
      <c r="AI80" s="9">
        <f t="shared" si="40"/>
        <v>1</v>
      </c>
      <c r="AJ80" s="9">
        <f t="shared" si="40"/>
        <v>1</v>
      </c>
      <c r="AK80" s="9">
        <f t="shared" si="40"/>
        <v>1</v>
      </c>
      <c r="AL80" s="9">
        <f t="shared" si="40"/>
        <v>1</v>
      </c>
      <c r="AM80" s="9">
        <f t="shared" si="40"/>
        <v>1</v>
      </c>
      <c r="AN80" s="9">
        <f t="shared" si="40"/>
        <v>1</v>
      </c>
      <c r="AO80" s="9">
        <f t="shared" si="40"/>
        <v>1</v>
      </c>
      <c r="AP80" s="9">
        <f t="shared" si="40"/>
        <v>1</v>
      </c>
      <c r="AQ80" s="9">
        <f t="shared" si="40"/>
        <v>1</v>
      </c>
      <c r="AR80" s="9">
        <f t="shared" si="40"/>
        <v>1</v>
      </c>
      <c r="AS80" s="9">
        <f t="shared" si="40"/>
        <v>1</v>
      </c>
      <c r="AT80" s="9">
        <f t="shared" si="40"/>
        <v>1</v>
      </c>
      <c r="AU80" s="9">
        <f t="shared" ref="AU80:BK80" si="41">IF(AU$75&gt;AU73,1,0)</f>
        <v>1</v>
      </c>
      <c r="AV80" s="9">
        <f t="shared" si="41"/>
        <v>1</v>
      </c>
      <c r="AW80" s="9">
        <f t="shared" si="41"/>
        <v>1</v>
      </c>
      <c r="AX80" s="9">
        <f t="shared" si="41"/>
        <v>1</v>
      </c>
      <c r="AY80" s="9">
        <f t="shared" si="41"/>
        <v>1</v>
      </c>
      <c r="AZ80" s="9">
        <f t="shared" si="41"/>
        <v>1</v>
      </c>
      <c r="BA80" s="9">
        <f t="shared" si="41"/>
        <v>1</v>
      </c>
      <c r="BB80" s="9">
        <f t="shared" si="41"/>
        <v>1</v>
      </c>
      <c r="BC80" s="9">
        <f t="shared" si="41"/>
        <v>1</v>
      </c>
      <c r="BD80" s="9">
        <f t="shared" si="41"/>
        <v>1</v>
      </c>
      <c r="BE80" s="9">
        <f t="shared" si="41"/>
        <v>1</v>
      </c>
      <c r="BF80" s="9">
        <f t="shared" si="41"/>
        <v>1</v>
      </c>
      <c r="BG80" s="9">
        <f t="shared" si="41"/>
        <v>1</v>
      </c>
      <c r="BH80" s="9">
        <f t="shared" si="41"/>
        <v>1</v>
      </c>
      <c r="BI80" s="9">
        <f t="shared" si="41"/>
        <v>1</v>
      </c>
      <c r="BJ80" s="9">
        <f t="shared" si="41"/>
        <v>1</v>
      </c>
      <c r="BK80" s="9">
        <f t="shared" si="41"/>
        <v>1</v>
      </c>
    </row>
    <row r="81" spans="1:64" ht="18.75" customHeight="1" x14ac:dyDescent="0.15">
      <c r="B81" s="9" t="s">
        <v>2</v>
      </c>
      <c r="C81" s="9">
        <f t="shared" si="38"/>
        <v>0</v>
      </c>
      <c r="D81" s="9">
        <f t="shared" si="38"/>
        <v>0</v>
      </c>
      <c r="E81" s="9">
        <f t="shared" si="38"/>
        <v>0</v>
      </c>
      <c r="F81" s="9">
        <f t="shared" si="38"/>
        <v>0</v>
      </c>
      <c r="G81" s="9">
        <f t="shared" si="38"/>
        <v>0</v>
      </c>
      <c r="H81" s="9">
        <f t="shared" si="38"/>
        <v>0</v>
      </c>
      <c r="I81" s="9">
        <f t="shared" si="38"/>
        <v>1</v>
      </c>
      <c r="J81" s="9">
        <f t="shared" si="38"/>
        <v>1</v>
      </c>
      <c r="K81" s="9">
        <f t="shared" si="38"/>
        <v>1</v>
      </c>
      <c r="L81" s="9">
        <f t="shared" ref="L81:N81" si="42">IF(L$75&gt;L74,1,0)</f>
        <v>1</v>
      </c>
      <c r="M81" s="9">
        <f t="shared" si="42"/>
        <v>1</v>
      </c>
      <c r="N81" s="9">
        <f t="shared" si="42"/>
        <v>1</v>
      </c>
      <c r="O81" s="9">
        <f t="shared" ref="O81:AT81" si="43">IF(O$75&gt;O74,1,0)</f>
        <v>1</v>
      </c>
      <c r="P81" s="9">
        <f t="shared" si="43"/>
        <v>1</v>
      </c>
      <c r="Q81" s="9">
        <f t="shared" si="43"/>
        <v>1</v>
      </c>
      <c r="R81" s="9">
        <f t="shared" si="43"/>
        <v>1</v>
      </c>
      <c r="S81" s="9">
        <f t="shared" si="43"/>
        <v>1</v>
      </c>
      <c r="T81" s="9">
        <f t="shared" si="43"/>
        <v>1</v>
      </c>
      <c r="U81" s="9">
        <f t="shared" si="43"/>
        <v>1</v>
      </c>
      <c r="V81" s="9">
        <f t="shared" si="43"/>
        <v>1</v>
      </c>
      <c r="W81" s="9">
        <f t="shared" si="43"/>
        <v>1</v>
      </c>
      <c r="X81" s="9">
        <f t="shared" si="43"/>
        <v>1</v>
      </c>
      <c r="Y81" s="9">
        <f t="shared" si="43"/>
        <v>1</v>
      </c>
      <c r="Z81" s="9">
        <f t="shared" si="43"/>
        <v>1</v>
      </c>
      <c r="AA81" s="9">
        <f t="shared" si="43"/>
        <v>1</v>
      </c>
      <c r="AB81" s="9">
        <f t="shared" si="43"/>
        <v>1</v>
      </c>
      <c r="AC81" s="9">
        <f t="shared" si="43"/>
        <v>1</v>
      </c>
      <c r="AD81" s="9">
        <f t="shared" si="43"/>
        <v>1</v>
      </c>
      <c r="AE81" s="9">
        <f t="shared" si="43"/>
        <v>1</v>
      </c>
      <c r="AF81" s="9">
        <f t="shared" si="43"/>
        <v>1</v>
      </c>
      <c r="AG81" s="9">
        <f t="shared" si="43"/>
        <v>1</v>
      </c>
      <c r="AH81" s="9">
        <f t="shared" si="43"/>
        <v>1</v>
      </c>
      <c r="AI81" s="9">
        <f t="shared" si="43"/>
        <v>1</v>
      </c>
      <c r="AJ81" s="9">
        <f t="shared" si="43"/>
        <v>1</v>
      </c>
      <c r="AK81" s="9">
        <f t="shared" si="43"/>
        <v>1</v>
      </c>
      <c r="AL81" s="9">
        <f t="shared" si="43"/>
        <v>1</v>
      </c>
      <c r="AM81" s="9">
        <f t="shared" si="43"/>
        <v>1</v>
      </c>
      <c r="AN81" s="9">
        <f t="shared" si="43"/>
        <v>1</v>
      </c>
      <c r="AO81" s="9">
        <f t="shared" si="43"/>
        <v>1</v>
      </c>
      <c r="AP81" s="9">
        <f t="shared" si="43"/>
        <v>1</v>
      </c>
      <c r="AQ81" s="9">
        <f t="shared" si="43"/>
        <v>1</v>
      </c>
      <c r="AR81" s="9">
        <f t="shared" si="43"/>
        <v>1</v>
      </c>
      <c r="AS81" s="9">
        <f t="shared" si="43"/>
        <v>1</v>
      </c>
      <c r="AT81" s="9">
        <f t="shared" si="43"/>
        <v>1</v>
      </c>
      <c r="AU81" s="9">
        <f t="shared" ref="AU81:BK81" si="44">IF(AU$75&gt;AU74,1,0)</f>
        <v>1</v>
      </c>
      <c r="AV81" s="9">
        <f t="shared" si="44"/>
        <v>1</v>
      </c>
      <c r="AW81" s="9">
        <f t="shared" si="44"/>
        <v>1</v>
      </c>
      <c r="AX81" s="9">
        <f t="shared" si="44"/>
        <v>1</v>
      </c>
      <c r="AY81" s="9">
        <f t="shared" si="44"/>
        <v>1</v>
      </c>
      <c r="AZ81" s="9">
        <f t="shared" si="44"/>
        <v>1</v>
      </c>
      <c r="BA81" s="9">
        <f t="shared" si="44"/>
        <v>1</v>
      </c>
      <c r="BB81" s="9">
        <f t="shared" si="44"/>
        <v>1</v>
      </c>
      <c r="BC81" s="9">
        <f t="shared" si="44"/>
        <v>1</v>
      </c>
      <c r="BD81" s="9">
        <f t="shared" si="44"/>
        <v>1</v>
      </c>
      <c r="BE81" s="9">
        <f t="shared" si="44"/>
        <v>1</v>
      </c>
      <c r="BF81" s="9">
        <f t="shared" si="44"/>
        <v>1</v>
      </c>
      <c r="BG81" s="9">
        <f t="shared" si="44"/>
        <v>1</v>
      </c>
      <c r="BH81" s="9">
        <f t="shared" si="44"/>
        <v>1</v>
      </c>
      <c r="BI81" s="9">
        <f t="shared" si="44"/>
        <v>1</v>
      </c>
      <c r="BJ81" s="9">
        <f t="shared" si="44"/>
        <v>1</v>
      </c>
      <c r="BK81" s="9">
        <f t="shared" si="44"/>
        <v>1</v>
      </c>
    </row>
    <row r="83" spans="1:64" ht="18.75" customHeight="1" x14ac:dyDescent="0.15">
      <c r="A83" s="9" t="s">
        <v>122</v>
      </c>
      <c r="B83" s="9" t="s">
        <v>117</v>
      </c>
      <c r="C83" s="9">
        <f>IF(C$70&gt;C71,1,0)</f>
        <v>0</v>
      </c>
      <c r="D83" s="9">
        <f t="shared" ref="D83:K83" si="45">IF(D$70&gt;D71,1,0)</f>
        <v>0</v>
      </c>
      <c r="E83" s="9">
        <f t="shared" si="45"/>
        <v>0</v>
      </c>
      <c r="F83" s="9">
        <f t="shared" si="45"/>
        <v>0</v>
      </c>
      <c r="G83" s="9">
        <f t="shared" si="45"/>
        <v>0</v>
      </c>
      <c r="H83" s="9">
        <f t="shared" si="45"/>
        <v>0</v>
      </c>
      <c r="I83" s="9">
        <f t="shared" si="45"/>
        <v>0</v>
      </c>
      <c r="J83" s="9">
        <f t="shared" si="45"/>
        <v>0</v>
      </c>
      <c r="K83" s="9">
        <f t="shared" si="45"/>
        <v>0</v>
      </c>
      <c r="L83" s="9">
        <f>IF(L$70&gt;L71,1,0)</f>
        <v>0</v>
      </c>
      <c r="M83" s="9">
        <f t="shared" ref="M83:N83" si="46">IF(M$70&gt;M71,1,0)</f>
        <v>0</v>
      </c>
      <c r="N83" s="9">
        <f t="shared" si="46"/>
        <v>0</v>
      </c>
      <c r="O83" s="9">
        <f t="shared" ref="O83:BK83" si="47">IF(O$70&gt;O71,1,0)</f>
        <v>0</v>
      </c>
      <c r="P83" s="9">
        <f t="shared" si="47"/>
        <v>0</v>
      </c>
      <c r="Q83" s="9">
        <f t="shared" si="47"/>
        <v>0</v>
      </c>
      <c r="R83" s="9">
        <f t="shared" si="47"/>
        <v>0</v>
      </c>
      <c r="S83" s="9">
        <f t="shared" si="47"/>
        <v>0</v>
      </c>
      <c r="T83" s="9">
        <f t="shared" si="47"/>
        <v>0</v>
      </c>
      <c r="U83" s="9">
        <f t="shared" si="47"/>
        <v>0</v>
      </c>
      <c r="V83" s="9">
        <f t="shared" si="47"/>
        <v>0</v>
      </c>
      <c r="W83" s="9">
        <f t="shared" si="47"/>
        <v>0</v>
      </c>
      <c r="X83" s="9">
        <f t="shared" si="47"/>
        <v>0</v>
      </c>
      <c r="Y83" s="9">
        <f t="shared" si="47"/>
        <v>0</v>
      </c>
      <c r="Z83" s="9">
        <f t="shared" si="47"/>
        <v>0</v>
      </c>
      <c r="AA83" s="9">
        <f t="shared" si="47"/>
        <v>0</v>
      </c>
      <c r="AB83" s="9">
        <f t="shared" si="47"/>
        <v>0</v>
      </c>
      <c r="AC83" s="9">
        <f t="shared" si="47"/>
        <v>0</v>
      </c>
      <c r="AD83" s="9">
        <f t="shared" si="47"/>
        <v>0</v>
      </c>
      <c r="AE83" s="9">
        <f t="shared" si="47"/>
        <v>0</v>
      </c>
      <c r="AF83" s="9">
        <f t="shared" si="47"/>
        <v>0</v>
      </c>
      <c r="AG83" s="9">
        <f t="shared" si="47"/>
        <v>0</v>
      </c>
      <c r="AH83" s="9">
        <f t="shared" si="47"/>
        <v>0</v>
      </c>
      <c r="AI83" s="9">
        <f t="shared" si="47"/>
        <v>0</v>
      </c>
      <c r="AJ83" s="9">
        <f t="shared" si="47"/>
        <v>0</v>
      </c>
      <c r="AK83" s="9">
        <f t="shared" si="47"/>
        <v>0</v>
      </c>
      <c r="AL83" s="9">
        <f t="shared" si="47"/>
        <v>0</v>
      </c>
      <c r="AM83" s="9">
        <f t="shared" si="47"/>
        <v>0</v>
      </c>
      <c r="AN83" s="9">
        <f t="shared" si="47"/>
        <v>0</v>
      </c>
      <c r="AO83" s="9">
        <f t="shared" si="47"/>
        <v>0</v>
      </c>
      <c r="AP83" s="9">
        <f t="shared" si="47"/>
        <v>0</v>
      </c>
      <c r="AQ83" s="9">
        <f t="shared" si="47"/>
        <v>0</v>
      </c>
      <c r="AR83" s="9">
        <f t="shared" si="47"/>
        <v>0</v>
      </c>
      <c r="AS83" s="9">
        <f t="shared" si="47"/>
        <v>0</v>
      </c>
      <c r="AT83" s="9">
        <f t="shared" si="47"/>
        <v>0</v>
      </c>
      <c r="AU83" s="9">
        <f t="shared" si="47"/>
        <v>0</v>
      </c>
      <c r="AV83" s="9">
        <f t="shared" si="47"/>
        <v>0</v>
      </c>
      <c r="AW83" s="9">
        <f t="shared" si="47"/>
        <v>0</v>
      </c>
      <c r="AX83" s="9">
        <f t="shared" si="47"/>
        <v>1</v>
      </c>
      <c r="AY83" s="9">
        <f t="shared" si="47"/>
        <v>1</v>
      </c>
      <c r="AZ83" s="9">
        <f t="shared" si="47"/>
        <v>1</v>
      </c>
      <c r="BA83" s="9">
        <f t="shared" si="47"/>
        <v>1</v>
      </c>
      <c r="BB83" s="9">
        <f t="shared" si="47"/>
        <v>1</v>
      </c>
      <c r="BC83" s="9">
        <f t="shared" si="47"/>
        <v>1</v>
      </c>
      <c r="BD83" s="9">
        <f t="shared" si="47"/>
        <v>1</v>
      </c>
      <c r="BE83" s="9">
        <f t="shared" si="47"/>
        <v>1</v>
      </c>
      <c r="BF83" s="9">
        <f t="shared" si="47"/>
        <v>1</v>
      </c>
      <c r="BG83" s="9">
        <f t="shared" si="47"/>
        <v>1</v>
      </c>
      <c r="BH83" s="9">
        <f t="shared" si="47"/>
        <v>1</v>
      </c>
      <c r="BI83" s="9">
        <f t="shared" si="47"/>
        <v>1</v>
      </c>
      <c r="BJ83" s="9">
        <f t="shared" si="47"/>
        <v>1</v>
      </c>
      <c r="BK83" s="9">
        <f t="shared" si="47"/>
        <v>1</v>
      </c>
      <c r="BL83" s="9">
        <f>SUM(C83:BK83)</f>
        <v>14</v>
      </c>
    </row>
    <row r="84" spans="1:64" ht="18.75" customHeight="1" x14ac:dyDescent="0.15">
      <c r="B84" s="9" t="s">
        <v>120</v>
      </c>
      <c r="C84" s="9">
        <f t="shared" ref="C84:K87" si="48">IF(C$70&gt;C72,1,0)</f>
        <v>1</v>
      </c>
      <c r="D84" s="9">
        <f t="shared" si="48"/>
        <v>1</v>
      </c>
      <c r="E84" s="9">
        <f t="shared" si="48"/>
        <v>1</v>
      </c>
      <c r="F84" s="9">
        <f t="shared" si="48"/>
        <v>1</v>
      </c>
      <c r="G84" s="9">
        <f t="shared" si="48"/>
        <v>1</v>
      </c>
      <c r="H84" s="9">
        <f t="shared" si="48"/>
        <v>1</v>
      </c>
      <c r="I84" s="9">
        <f t="shared" si="48"/>
        <v>1</v>
      </c>
      <c r="J84" s="9">
        <f t="shared" si="48"/>
        <v>1</v>
      </c>
      <c r="K84" s="9">
        <f t="shared" si="48"/>
        <v>1</v>
      </c>
      <c r="L84" s="9">
        <f t="shared" ref="L84:N84" si="49">IF(L$70&gt;L72,1,0)</f>
        <v>1</v>
      </c>
      <c r="M84" s="9">
        <f t="shared" si="49"/>
        <v>1</v>
      </c>
      <c r="N84" s="9">
        <f t="shared" si="49"/>
        <v>1</v>
      </c>
      <c r="O84" s="9">
        <f t="shared" ref="O84:BK84" si="50">IF(O$70&gt;O72,1,0)</f>
        <v>1</v>
      </c>
      <c r="P84" s="9">
        <f t="shared" si="50"/>
        <v>1</v>
      </c>
      <c r="Q84" s="9">
        <f t="shared" si="50"/>
        <v>1</v>
      </c>
      <c r="R84" s="9">
        <f t="shared" si="50"/>
        <v>1</v>
      </c>
      <c r="S84" s="9">
        <f t="shared" si="50"/>
        <v>1</v>
      </c>
      <c r="T84" s="9">
        <f t="shared" si="50"/>
        <v>1</v>
      </c>
      <c r="U84" s="9">
        <f t="shared" si="50"/>
        <v>1</v>
      </c>
      <c r="V84" s="9">
        <f t="shared" si="50"/>
        <v>1</v>
      </c>
      <c r="W84" s="9">
        <f t="shared" si="50"/>
        <v>1</v>
      </c>
      <c r="X84" s="9">
        <f t="shared" si="50"/>
        <v>1</v>
      </c>
      <c r="Y84" s="9">
        <f t="shared" si="50"/>
        <v>1</v>
      </c>
      <c r="Z84" s="9">
        <f t="shared" si="50"/>
        <v>1</v>
      </c>
      <c r="AA84" s="9">
        <f t="shared" si="50"/>
        <v>1</v>
      </c>
      <c r="AB84" s="9">
        <f t="shared" si="50"/>
        <v>1</v>
      </c>
      <c r="AC84" s="9">
        <f t="shared" si="50"/>
        <v>1</v>
      </c>
      <c r="AD84" s="9">
        <f t="shared" si="50"/>
        <v>1</v>
      </c>
      <c r="AE84" s="9">
        <f t="shared" si="50"/>
        <v>1</v>
      </c>
      <c r="AF84" s="9">
        <f t="shared" si="50"/>
        <v>1</v>
      </c>
      <c r="AG84" s="9">
        <f t="shared" si="50"/>
        <v>1</v>
      </c>
      <c r="AH84" s="9">
        <f t="shared" si="50"/>
        <v>1</v>
      </c>
      <c r="AI84" s="9">
        <f t="shared" si="50"/>
        <v>1</v>
      </c>
      <c r="AJ84" s="9">
        <f t="shared" si="50"/>
        <v>1</v>
      </c>
      <c r="AK84" s="9">
        <f t="shared" si="50"/>
        <v>1</v>
      </c>
      <c r="AL84" s="9">
        <f t="shared" si="50"/>
        <v>1</v>
      </c>
      <c r="AM84" s="9">
        <f t="shared" si="50"/>
        <v>1</v>
      </c>
      <c r="AN84" s="9">
        <f t="shared" si="50"/>
        <v>1</v>
      </c>
      <c r="AO84" s="9">
        <f t="shared" si="50"/>
        <v>1</v>
      </c>
      <c r="AP84" s="9">
        <f t="shared" si="50"/>
        <v>1</v>
      </c>
      <c r="AQ84" s="9">
        <f t="shared" si="50"/>
        <v>1</v>
      </c>
      <c r="AR84" s="9">
        <f t="shared" si="50"/>
        <v>1</v>
      </c>
      <c r="AS84" s="9">
        <f t="shared" si="50"/>
        <v>1</v>
      </c>
      <c r="AT84" s="9">
        <f t="shared" si="50"/>
        <v>1</v>
      </c>
      <c r="AU84" s="9">
        <f t="shared" si="50"/>
        <v>1</v>
      </c>
      <c r="AV84" s="9">
        <f t="shared" si="50"/>
        <v>1</v>
      </c>
      <c r="AW84" s="9">
        <f t="shared" si="50"/>
        <v>1</v>
      </c>
      <c r="AX84" s="9">
        <f t="shared" si="50"/>
        <v>1</v>
      </c>
      <c r="AY84" s="9">
        <f t="shared" si="50"/>
        <v>1</v>
      </c>
      <c r="AZ84" s="9">
        <f t="shared" si="50"/>
        <v>1</v>
      </c>
      <c r="BA84" s="9">
        <f t="shared" si="50"/>
        <v>1</v>
      </c>
      <c r="BB84" s="9">
        <f t="shared" si="50"/>
        <v>1</v>
      </c>
      <c r="BC84" s="9">
        <f t="shared" si="50"/>
        <v>1</v>
      </c>
      <c r="BD84" s="9">
        <f t="shared" si="50"/>
        <v>1</v>
      </c>
      <c r="BE84" s="9">
        <f t="shared" si="50"/>
        <v>1</v>
      </c>
      <c r="BF84" s="9">
        <f t="shared" si="50"/>
        <v>1</v>
      </c>
      <c r="BG84" s="9">
        <f t="shared" si="50"/>
        <v>1</v>
      </c>
      <c r="BH84" s="9">
        <f t="shared" si="50"/>
        <v>1</v>
      </c>
      <c r="BI84" s="9">
        <f t="shared" si="50"/>
        <v>1</v>
      </c>
      <c r="BJ84" s="9">
        <f t="shared" si="50"/>
        <v>1</v>
      </c>
      <c r="BK84" s="9">
        <f t="shared" si="50"/>
        <v>1</v>
      </c>
      <c r="BL84" s="9">
        <f t="shared" ref="BL84:BL87" si="51">SUM(C84:BK84)</f>
        <v>61</v>
      </c>
    </row>
    <row r="85" spans="1:64" ht="18.75" customHeight="1" x14ac:dyDescent="0.15">
      <c r="B85" s="9" t="s">
        <v>118</v>
      </c>
      <c r="C85" s="9">
        <f t="shared" si="48"/>
        <v>1</v>
      </c>
      <c r="D85" s="9">
        <f t="shared" si="48"/>
        <v>1</v>
      </c>
      <c r="E85" s="9">
        <f t="shared" si="48"/>
        <v>1</v>
      </c>
      <c r="F85" s="9">
        <f t="shared" si="48"/>
        <v>1</v>
      </c>
      <c r="G85" s="9">
        <f t="shared" si="48"/>
        <v>1</v>
      </c>
      <c r="H85" s="9">
        <f t="shared" si="48"/>
        <v>1</v>
      </c>
      <c r="I85" s="9">
        <f t="shared" si="48"/>
        <v>1</v>
      </c>
      <c r="J85" s="9">
        <f t="shared" si="48"/>
        <v>1</v>
      </c>
      <c r="K85" s="9">
        <f t="shared" si="48"/>
        <v>1</v>
      </c>
      <c r="L85" s="9">
        <f t="shared" ref="L85:N85" si="52">IF(L$70&gt;L73,1,0)</f>
        <v>1</v>
      </c>
      <c r="M85" s="9">
        <f t="shared" si="52"/>
        <v>1</v>
      </c>
      <c r="N85" s="9">
        <f t="shared" si="52"/>
        <v>1</v>
      </c>
      <c r="O85" s="9">
        <f t="shared" ref="O85:BK85" si="53">IF(O$70&gt;O73,1,0)</f>
        <v>1</v>
      </c>
      <c r="P85" s="9">
        <f t="shared" si="53"/>
        <v>1</v>
      </c>
      <c r="Q85" s="9">
        <f t="shared" si="53"/>
        <v>1</v>
      </c>
      <c r="R85" s="9">
        <f t="shared" si="53"/>
        <v>1</v>
      </c>
      <c r="S85" s="9">
        <f t="shared" si="53"/>
        <v>1</v>
      </c>
      <c r="T85" s="9">
        <f t="shared" si="53"/>
        <v>1</v>
      </c>
      <c r="U85" s="9">
        <f t="shared" si="53"/>
        <v>1</v>
      </c>
      <c r="V85" s="9">
        <f t="shared" si="53"/>
        <v>1</v>
      </c>
      <c r="W85" s="9">
        <f t="shared" si="53"/>
        <v>1</v>
      </c>
      <c r="X85" s="9">
        <f t="shared" si="53"/>
        <v>1</v>
      </c>
      <c r="Y85" s="9">
        <f t="shared" si="53"/>
        <v>1</v>
      </c>
      <c r="Z85" s="9">
        <f t="shared" si="53"/>
        <v>0</v>
      </c>
      <c r="AA85" s="9">
        <f t="shared" si="53"/>
        <v>0</v>
      </c>
      <c r="AB85" s="9">
        <f t="shared" si="53"/>
        <v>0</v>
      </c>
      <c r="AC85" s="9">
        <f t="shared" si="53"/>
        <v>0</v>
      </c>
      <c r="AD85" s="9">
        <f t="shared" si="53"/>
        <v>0</v>
      </c>
      <c r="AE85" s="9">
        <f t="shared" si="53"/>
        <v>0</v>
      </c>
      <c r="AF85" s="9">
        <f t="shared" si="53"/>
        <v>0</v>
      </c>
      <c r="AG85" s="9">
        <f t="shared" si="53"/>
        <v>0</v>
      </c>
      <c r="AH85" s="9">
        <f t="shared" si="53"/>
        <v>0</v>
      </c>
      <c r="AI85" s="9">
        <f t="shared" si="53"/>
        <v>0</v>
      </c>
      <c r="AJ85" s="9">
        <f t="shared" si="53"/>
        <v>0</v>
      </c>
      <c r="AK85" s="9">
        <f t="shared" si="53"/>
        <v>0</v>
      </c>
      <c r="AL85" s="9">
        <f t="shared" si="53"/>
        <v>0</v>
      </c>
      <c r="AM85" s="9">
        <f t="shared" si="53"/>
        <v>0</v>
      </c>
      <c r="AN85" s="9">
        <f t="shared" si="53"/>
        <v>0</v>
      </c>
      <c r="AO85" s="9">
        <f t="shared" si="53"/>
        <v>0</v>
      </c>
      <c r="AP85" s="9">
        <f t="shared" si="53"/>
        <v>0</v>
      </c>
      <c r="AQ85" s="9">
        <f t="shared" si="53"/>
        <v>0</v>
      </c>
      <c r="AR85" s="9">
        <f t="shared" si="53"/>
        <v>0</v>
      </c>
      <c r="AS85" s="9">
        <f t="shared" si="53"/>
        <v>0</v>
      </c>
      <c r="AT85" s="9">
        <f t="shared" si="53"/>
        <v>0</v>
      </c>
      <c r="AU85" s="9">
        <f t="shared" si="53"/>
        <v>0</v>
      </c>
      <c r="AV85" s="9">
        <f t="shared" si="53"/>
        <v>0</v>
      </c>
      <c r="AW85" s="9">
        <f t="shared" si="53"/>
        <v>0</v>
      </c>
      <c r="AX85" s="9">
        <f t="shared" si="53"/>
        <v>0</v>
      </c>
      <c r="AY85" s="9">
        <f t="shared" si="53"/>
        <v>0</v>
      </c>
      <c r="AZ85" s="9">
        <f t="shared" si="53"/>
        <v>0</v>
      </c>
      <c r="BA85" s="9">
        <f t="shared" si="53"/>
        <v>0</v>
      </c>
      <c r="BB85" s="9">
        <f t="shared" si="53"/>
        <v>0</v>
      </c>
      <c r="BC85" s="9">
        <f t="shared" si="53"/>
        <v>0</v>
      </c>
      <c r="BD85" s="9">
        <f t="shared" si="53"/>
        <v>0</v>
      </c>
      <c r="BE85" s="9">
        <f t="shared" si="53"/>
        <v>0</v>
      </c>
      <c r="BF85" s="9">
        <f t="shared" si="53"/>
        <v>0</v>
      </c>
      <c r="BG85" s="9">
        <f t="shared" si="53"/>
        <v>0</v>
      </c>
      <c r="BH85" s="9">
        <f t="shared" si="53"/>
        <v>0</v>
      </c>
      <c r="BI85" s="9">
        <f t="shared" si="53"/>
        <v>0</v>
      </c>
      <c r="BJ85" s="9">
        <f t="shared" si="53"/>
        <v>0</v>
      </c>
      <c r="BK85" s="9">
        <f t="shared" si="53"/>
        <v>0</v>
      </c>
      <c r="BL85" s="9">
        <f t="shared" si="51"/>
        <v>23</v>
      </c>
    </row>
    <row r="86" spans="1:64" ht="18.75" customHeight="1" x14ac:dyDescent="0.15">
      <c r="B86" s="9" t="s">
        <v>119</v>
      </c>
      <c r="C86" s="9">
        <f t="shared" si="48"/>
        <v>1</v>
      </c>
      <c r="D86" s="9">
        <f t="shared" si="48"/>
        <v>1</v>
      </c>
      <c r="E86" s="9">
        <f t="shared" si="48"/>
        <v>1</v>
      </c>
      <c r="F86" s="9">
        <f t="shared" si="48"/>
        <v>1</v>
      </c>
      <c r="G86" s="9">
        <f t="shared" si="48"/>
        <v>1</v>
      </c>
      <c r="H86" s="9">
        <f t="shared" si="48"/>
        <v>1</v>
      </c>
      <c r="I86" s="9">
        <f t="shared" si="48"/>
        <v>1</v>
      </c>
      <c r="J86" s="9">
        <f t="shared" si="48"/>
        <v>1</v>
      </c>
      <c r="K86" s="9">
        <f t="shared" si="48"/>
        <v>1</v>
      </c>
      <c r="L86" s="9">
        <f t="shared" ref="L86:N86" si="54">IF(L$70&gt;L74,1,0)</f>
        <v>1</v>
      </c>
      <c r="M86" s="9">
        <f t="shared" si="54"/>
        <v>1</v>
      </c>
      <c r="N86" s="9">
        <f t="shared" si="54"/>
        <v>1</v>
      </c>
      <c r="O86" s="9">
        <f t="shared" ref="O86:BK86" si="55">IF(O$70&gt;O74,1,0)</f>
        <v>1</v>
      </c>
      <c r="P86" s="9">
        <f t="shared" si="55"/>
        <v>1</v>
      </c>
      <c r="Q86" s="9">
        <f t="shared" si="55"/>
        <v>1</v>
      </c>
      <c r="R86" s="9">
        <f t="shared" si="55"/>
        <v>1</v>
      </c>
      <c r="S86" s="9">
        <f t="shared" si="55"/>
        <v>1</v>
      </c>
      <c r="T86" s="9">
        <f t="shared" si="55"/>
        <v>1</v>
      </c>
      <c r="U86" s="9">
        <f t="shared" si="55"/>
        <v>1</v>
      </c>
      <c r="V86" s="9">
        <f t="shared" si="55"/>
        <v>1</v>
      </c>
      <c r="W86" s="9">
        <f t="shared" si="55"/>
        <v>1</v>
      </c>
      <c r="X86" s="9">
        <f t="shared" si="55"/>
        <v>1</v>
      </c>
      <c r="Y86" s="9">
        <f t="shared" si="55"/>
        <v>1</v>
      </c>
      <c r="Z86" s="9">
        <f t="shared" si="55"/>
        <v>1</v>
      </c>
      <c r="AA86" s="9">
        <f t="shared" si="55"/>
        <v>1</v>
      </c>
      <c r="AB86" s="9">
        <f t="shared" si="55"/>
        <v>0</v>
      </c>
      <c r="AC86" s="9">
        <f t="shared" si="55"/>
        <v>0</v>
      </c>
      <c r="AD86" s="9">
        <f t="shared" si="55"/>
        <v>0</v>
      </c>
      <c r="AE86" s="9">
        <f t="shared" si="55"/>
        <v>0</v>
      </c>
      <c r="AF86" s="9">
        <f t="shared" si="55"/>
        <v>0</v>
      </c>
      <c r="AG86" s="9">
        <f t="shared" si="55"/>
        <v>0</v>
      </c>
      <c r="AH86" s="9">
        <f t="shared" si="55"/>
        <v>0</v>
      </c>
      <c r="AI86" s="9">
        <f t="shared" si="55"/>
        <v>0</v>
      </c>
      <c r="AJ86" s="9">
        <f t="shared" si="55"/>
        <v>0</v>
      </c>
      <c r="AK86" s="9">
        <f t="shared" si="55"/>
        <v>0</v>
      </c>
      <c r="AL86" s="9">
        <f t="shared" si="55"/>
        <v>0</v>
      </c>
      <c r="AM86" s="9">
        <f t="shared" si="55"/>
        <v>0</v>
      </c>
      <c r="AN86" s="9">
        <f t="shared" si="55"/>
        <v>0</v>
      </c>
      <c r="AO86" s="9">
        <f t="shared" si="55"/>
        <v>0</v>
      </c>
      <c r="AP86" s="9">
        <f t="shared" si="55"/>
        <v>0</v>
      </c>
      <c r="AQ86" s="9">
        <f t="shared" si="55"/>
        <v>0</v>
      </c>
      <c r="AR86" s="9">
        <f t="shared" si="55"/>
        <v>0</v>
      </c>
      <c r="AS86" s="9">
        <f t="shared" si="55"/>
        <v>0</v>
      </c>
      <c r="AT86" s="9">
        <f t="shared" si="55"/>
        <v>0</v>
      </c>
      <c r="AU86" s="9">
        <f t="shared" si="55"/>
        <v>0</v>
      </c>
      <c r="AV86" s="9">
        <f t="shared" si="55"/>
        <v>0</v>
      </c>
      <c r="AW86" s="9">
        <f t="shared" si="55"/>
        <v>0</v>
      </c>
      <c r="AX86" s="9">
        <f t="shared" si="55"/>
        <v>0</v>
      </c>
      <c r="AY86" s="9">
        <f t="shared" si="55"/>
        <v>0</v>
      </c>
      <c r="AZ86" s="9">
        <f t="shared" si="55"/>
        <v>0</v>
      </c>
      <c r="BA86" s="9">
        <f t="shared" si="55"/>
        <v>0</v>
      </c>
      <c r="BB86" s="9">
        <f t="shared" si="55"/>
        <v>0</v>
      </c>
      <c r="BC86" s="9">
        <f t="shared" si="55"/>
        <v>0</v>
      </c>
      <c r="BD86" s="9">
        <f t="shared" si="55"/>
        <v>0</v>
      </c>
      <c r="BE86" s="9">
        <f t="shared" si="55"/>
        <v>0</v>
      </c>
      <c r="BF86" s="9">
        <f t="shared" si="55"/>
        <v>0</v>
      </c>
      <c r="BG86" s="9">
        <f t="shared" si="55"/>
        <v>0</v>
      </c>
      <c r="BH86" s="9">
        <f t="shared" si="55"/>
        <v>0</v>
      </c>
      <c r="BI86" s="9">
        <f t="shared" si="55"/>
        <v>0</v>
      </c>
      <c r="BJ86" s="9">
        <f t="shared" si="55"/>
        <v>0</v>
      </c>
      <c r="BK86" s="9">
        <f t="shared" si="55"/>
        <v>0</v>
      </c>
      <c r="BL86" s="9">
        <f t="shared" si="51"/>
        <v>25</v>
      </c>
    </row>
    <row r="87" spans="1:64" ht="18.75" customHeight="1" x14ac:dyDescent="0.15">
      <c r="B87" s="9" t="s">
        <v>116</v>
      </c>
      <c r="C87" s="9">
        <f t="shared" si="48"/>
        <v>1</v>
      </c>
      <c r="D87" s="9">
        <f t="shared" si="48"/>
        <v>1</v>
      </c>
      <c r="E87" s="9">
        <f t="shared" si="48"/>
        <v>1</v>
      </c>
      <c r="F87" s="9">
        <f t="shared" si="48"/>
        <v>1</v>
      </c>
      <c r="G87" s="9">
        <f t="shared" si="48"/>
        <v>1</v>
      </c>
      <c r="H87" s="9">
        <f t="shared" si="48"/>
        <v>1</v>
      </c>
      <c r="I87" s="9">
        <f t="shared" si="48"/>
        <v>1</v>
      </c>
      <c r="J87" s="9">
        <f t="shared" si="48"/>
        <v>1</v>
      </c>
      <c r="K87" s="9">
        <f t="shared" si="48"/>
        <v>1</v>
      </c>
      <c r="L87" s="9">
        <f>IF(L$70&gt;L75,1,0)</f>
        <v>1</v>
      </c>
      <c r="M87" s="9">
        <f t="shared" ref="M87:N87" si="56">IF(M$70&gt;M75,1,0)</f>
        <v>1</v>
      </c>
      <c r="N87" s="9">
        <f t="shared" si="56"/>
        <v>1</v>
      </c>
      <c r="O87" s="9">
        <f t="shared" ref="O87:BK87" si="57">IF(O$70&gt;O75,1,0)</f>
        <v>1</v>
      </c>
      <c r="P87" s="9">
        <f t="shared" si="57"/>
        <v>1</v>
      </c>
      <c r="Q87" s="9">
        <f t="shared" si="57"/>
        <v>1</v>
      </c>
      <c r="R87" s="9">
        <f t="shared" si="57"/>
        <v>1</v>
      </c>
      <c r="S87" s="9">
        <f t="shared" si="57"/>
        <v>1</v>
      </c>
      <c r="T87" s="9">
        <f t="shared" si="57"/>
        <v>1</v>
      </c>
      <c r="U87" s="9">
        <f t="shared" si="57"/>
        <v>0</v>
      </c>
      <c r="V87" s="9">
        <f t="shared" si="57"/>
        <v>0</v>
      </c>
      <c r="W87" s="9">
        <f t="shared" si="57"/>
        <v>0</v>
      </c>
      <c r="X87" s="9">
        <f t="shared" si="57"/>
        <v>0</v>
      </c>
      <c r="Y87" s="9">
        <f t="shared" si="57"/>
        <v>0</v>
      </c>
      <c r="Z87" s="9">
        <f t="shared" si="57"/>
        <v>0</v>
      </c>
      <c r="AA87" s="9">
        <f t="shared" si="57"/>
        <v>0</v>
      </c>
      <c r="AB87" s="9">
        <f t="shared" si="57"/>
        <v>0</v>
      </c>
      <c r="AC87" s="9">
        <f t="shared" si="57"/>
        <v>0</v>
      </c>
      <c r="AD87" s="9">
        <f t="shared" si="57"/>
        <v>0</v>
      </c>
      <c r="AE87" s="9">
        <f t="shared" si="57"/>
        <v>0</v>
      </c>
      <c r="AF87" s="9">
        <f t="shared" si="57"/>
        <v>0</v>
      </c>
      <c r="AG87" s="9">
        <f t="shared" si="57"/>
        <v>0</v>
      </c>
      <c r="AH87" s="9">
        <f t="shared" si="57"/>
        <v>0</v>
      </c>
      <c r="AI87" s="9">
        <f t="shared" si="57"/>
        <v>0</v>
      </c>
      <c r="AJ87" s="9">
        <f t="shared" si="57"/>
        <v>0</v>
      </c>
      <c r="AK87" s="9">
        <f t="shared" si="57"/>
        <v>0</v>
      </c>
      <c r="AL87" s="9">
        <f t="shared" si="57"/>
        <v>0</v>
      </c>
      <c r="AM87" s="9">
        <f t="shared" si="57"/>
        <v>0</v>
      </c>
      <c r="AN87" s="9">
        <f t="shared" si="57"/>
        <v>0</v>
      </c>
      <c r="AO87" s="9">
        <f t="shared" si="57"/>
        <v>0</v>
      </c>
      <c r="AP87" s="9">
        <f t="shared" si="57"/>
        <v>0</v>
      </c>
      <c r="AQ87" s="9">
        <f t="shared" si="57"/>
        <v>0</v>
      </c>
      <c r="AR87" s="9">
        <f t="shared" si="57"/>
        <v>0</v>
      </c>
      <c r="AS87" s="9">
        <f t="shared" si="57"/>
        <v>0</v>
      </c>
      <c r="AT87" s="9">
        <f t="shared" si="57"/>
        <v>0</v>
      </c>
      <c r="AU87" s="9">
        <f t="shared" si="57"/>
        <v>0</v>
      </c>
      <c r="AV87" s="9">
        <f t="shared" si="57"/>
        <v>0</v>
      </c>
      <c r="AW87" s="9">
        <f t="shared" si="57"/>
        <v>0</v>
      </c>
      <c r="AX87" s="9">
        <f t="shared" si="57"/>
        <v>0</v>
      </c>
      <c r="AY87" s="9">
        <f t="shared" si="57"/>
        <v>0</v>
      </c>
      <c r="AZ87" s="9">
        <f t="shared" si="57"/>
        <v>0</v>
      </c>
      <c r="BA87" s="9">
        <f t="shared" si="57"/>
        <v>0</v>
      </c>
      <c r="BB87" s="9">
        <f t="shared" si="57"/>
        <v>0</v>
      </c>
      <c r="BC87" s="9">
        <f t="shared" si="57"/>
        <v>0</v>
      </c>
      <c r="BD87" s="9">
        <f t="shared" si="57"/>
        <v>0</v>
      </c>
      <c r="BE87" s="9">
        <f t="shared" si="57"/>
        <v>0</v>
      </c>
      <c r="BF87" s="9">
        <f t="shared" si="57"/>
        <v>0</v>
      </c>
      <c r="BG87" s="9">
        <f t="shared" si="57"/>
        <v>0</v>
      </c>
      <c r="BH87" s="9">
        <f t="shared" si="57"/>
        <v>0</v>
      </c>
      <c r="BI87" s="9">
        <f t="shared" si="57"/>
        <v>0</v>
      </c>
      <c r="BJ87" s="9">
        <f t="shared" si="57"/>
        <v>0</v>
      </c>
      <c r="BK87" s="9">
        <f t="shared" si="57"/>
        <v>0</v>
      </c>
      <c r="BL87" s="9">
        <f t="shared" si="51"/>
        <v>18</v>
      </c>
    </row>
  </sheetData>
  <sheetProtection sheet="1" objects="1" scenarios="1" selectLockedCells="1"/>
  <mergeCells count="95">
    <mergeCell ref="R56:U56"/>
    <mergeCell ref="R57:U57"/>
    <mergeCell ref="R58:U58"/>
    <mergeCell ref="R59:U59"/>
    <mergeCell ref="R60:U60"/>
    <mergeCell ref="O56:Q56"/>
    <mergeCell ref="O57:Q57"/>
    <mergeCell ref="O58:Q58"/>
    <mergeCell ref="O59:Q59"/>
    <mergeCell ref="O60:Q60"/>
    <mergeCell ref="C3:D4"/>
    <mergeCell ref="G3:H4"/>
    <mergeCell ref="G8:J8"/>
    <mergeCell ref="G9:J9"/>
    <mergeCell ref="G10:J10"/>
    <mergeCell ref="E3:F4"/>
    <mergeCell ref="B19:C19"/>
    <mergeCell ref="B20:C20"/>
    <mergeCell ref="D20:E20"/>
    <mergeCell ref="F20:G20"/>
    <mergeCell ref="I20:M20"/>
    <mergeCell ref="F37:G37"/>
    <mergeCell ref="F38:G38"/>
    <mergeCell ref="I27:N27"/>
    <mergeCell ref="N20:U20"/>
    <mergeCell ref="T3:U3"/>
    <mergeCell ref="G11:J11"/>
    <mergeCell ref="G12:J12"/>
    <mergeCell ref="K8:Q8"/>
    <mergeCell ref="K9:Q9"/>
    <mergeCell ref="K10:Q10"/>
    <mergeCell ref="K11:Q11"/>
    <mergeCell ref="K12:Q12"/>
    <mergeCell ref="B35:G35"/>
    <mergeCell ref="F33:G33"/>
    <mergeCell ref="B21:C21"/>
    <mergeCell ref="B22:C22"/>
    <mergeCell ref="B23:C23"/>
    <mergeCell ref="B24:C24"/>
    <mergeCell ref="F28:G28"/>
    <mergeCell ref="B25:C25"/>
    <mergeCell ref="D28:E28"/>
    <mergeCell ref="B28:C28"/>
    <mergeCell ref="B27:G27"/>
    <mergeCell ref="M33:N33"/>
    <mergeCell ref="I35:N35"/>
    <mergeCell ref="T28:U28"/>
    <mergeCell ref="B36:C36"/>
    <mergeCell ref="D36:E36"/>
    <mergeCell ref="F36:G36"/>
    <mergeCell ref="I36:J36"/>
    <mergeCell ref="K36:L36"/>
    <mergeCell ref="M36:N36"/>
    <mergeCell ref="I28:J28"/>
    <mergeCell ref="T29:U29"/>
    <mergeCell ref="T30:U30"/>
    <mergeCell ref="T31:U31"/>
    <mergeCell ref="T32:U32"/>
    <mergeCell ref="T33:U33"/>
    <mergeCell ref="K28:L28"/>
    <mergeCell ref="M37:N37"/>
    <mergeCell ref="M38:N38"/>
    <mergeCell ref="M39:N39"/>
    <mergeCell ref="M40:N40"/>
    <mergeCell ref="M41:N41"/>
    <mergeCell ref="F39:G39"/>
    <mergeCell ref="F40:G40"/>
    <mergeCell ref="F41:G41"/>
    <mergeCell ref="M44:N44"/>
    <mergeCell ref="O44:P44"/>
    <mergeCell ref="K44:L44"/>
    <mergeCell ref="H48:I48"/>
    <mergeCell ref="H49:I49"/>
    <mergeCell ref="H50:I50"/>
    <mergeCell ref="H44:I44"/>
    <mergeCell ref="H45:I45"/>
    <mergeCell ref="H46:I46"/>
    <mergeCell ref="H47:I47"/>
    <mergeCell ref="P27:U27"/>
    <mergeCell ref="F29:G29"/>
    <mergeCell ref="F30:G30"/>
    <mergeCell ref="F31:G31"/>
    <mergeCell ref="F32:G32"/>
    <mergeCell ref="M28:N28"/>
    <mergeCell ref="P28:Q28"/>
    <mergeCell ref="R28:S28"/>
    <mergeCell ref="M29:N29"/>
    <mergeCell ref="M30:N30"/>
    <mergeCell ref="M31:N31"/>
    <mergeCell ref="M32:N32"/>
    <mergeCell ref="N21:U21"/>
    <mergeCell ref="N22:U22"/>
    <mergeCell ref="N23:U23"/>
    <mergeCell ref="N24:U24"/>
    <mergeCell ref="N25:U25"/>
  </mergeCells>
  <phoneticPr fontId="1"/>
  <conditionalFormatting sqref="I59:M59">
    <cfRule type="expression" dxfId="2" priority="3">
      <formula>$J$59&lt;$I$59</formula>
    </cfRule>
  </conditionalFormatting>
  <conditionalFormatting sqref="I58:M58">
    <cfRule type="expression" dxfId="1" priority="2">
      <formula>$J$58&lt;$I$58</formula>
    </cfRule>
  </conditionalFormatting>
  <conditionalFormatting sqref="I60:M60">
    <cfRule type="expression" dxfId="0" priority="1">
      <formula>$J$60=0</formula>
    </cfRule>
  </conditionalFormatting>
  <pageMargins left="0.70866141732283472" right="0.11811023622047245" top="0.55118110236220474" bottom="0.55118110236220474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スプレッドシート案</vt:lpstr>
      <vt:lpstr>グラフ(スプレッドシート)</vt:lpstr>
      <vt:lpstr>スプレッドシート案!Print_Area</vt:lpstr>
      <vt:lpstr>スプレッドシート案!エアコン</vt:lpstr>
      <vt:lpstr>エアコン4</vt:lpstr>
      <vt:lpstr>エアコン5</vt:lpstr>
      <vt:lpstr>エアコン6</vt:lpstr>
      <vt:lpstr>エアコン7</vt:lpstr>
      <vt:lpstr>エアコン独自</vt:lpstr>
      <vt:lpstr>カスタマイズできるセル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